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005" yWindow="1125" windowWidth="15000" windowHeight="9885" activeTab="4"/>
  </bookViews>
  <sheets>
    <sheet name="ORÇAMENTO" sheetId="1" r:id="rId1"/>
    <sheet name="CRONOGRAMA" sheetId="2" r:id="rId2"/>
    <sheet name="BDI" sheetId="3" r:id="rId3"/>
    <sheet name="COMPOSIÇÃO" sheetId="4" r:id="rId4"/>
    <sheet name="CALCULO" sheetId="5" r:id="rId5"/>
  </sheets>
  <externalReferences>
    <externalReference r:id="rId6"/>
  </externalReferences>
  <definedNames>
    <definedName name="_xlnm.Print_Area" localSheetId="2">BDI!$A$1:$I$39</definedName>
    <definedName name="_xlnm.Print_Area" localSheetId="4">CALCULO!$A$1:$C$49</definedName>
    <definedName name="_xlnm.Print_Area" localSheetId="1">CRONOGRAMA!$A$1:$I$27</definedName>
  </definedNames>
  <calcPr calcId="125725"/>
</workbook>
</file>

<file path=xl/calcChain.xml><?xml version="1.0" encoding="utf-8"?>
<calcChain xmlns="http://schemas.openxmlformats.org/spreadsheetml/2006/main">
  <c r="J21" i="4"/>
  <c r="J4"/>
  <c r="J11" s="1"/>
  <c r="I3" s="1"/>
  <c r="J5"/>
  <c r="J6"/>
  <c r="J7"/>
  <c r="J8"/>
  <c r="J9"/>
  <c r="J10"/>
  <c r="B46" i="5" l="1"/>
  <c r="I4" i="2" l="1"/>
  <c r="H13" l="1"/>
  <c r="H12"/>
  <c r="H11"/>
  <c r="B13"/>
  <c r="B12"/>
  <c r="B11"/>
  <c r="B37" i="5" l="1"/>
  <c r="B36"/>
  <c r="B35"/>
  <c r="B34"/>
  <c r="B38" s="1"/>
  <c r="B11"/>
  <c r="B15" s="1"/>
  <c r="I4" i="1" l="1"/>
  <c r="J18" i="4" l="1"/>
  <c r="J19"/>
  <c r="J20"/>
  <c r="J17"/>
  <c r="G38" i="1" l="1"/>
  <c r="I16" i="4"/>
  <c r="G43" i="1"/>
  <c r="D14" i="3" l="1"/>
  <c r="C20" s="1"/>
  <c r="H7" i="1" l="1"/>
  <c r="H47" l="1"/>
  <c r="H9"/>
  <c r="I9" s="1"/>
  <c r="H12"/>
  <c r="I12" s="1"/>
  <c r="H10"/>
  <c r="I10" s="1"/>
  <c r="H11"/>
  <c r="I11" s="1"/>
  <c r="H51"/>
  <c r="I51" s="1"/>
  <c r="H19"/>
  <c r="I19" s="1"/>
  <c r="H37"/>
  <c r="I37" s="1"/>
  <c r="H45"/>
  <c r="I45" s="1"/>
  <c r="H28"/>
  <c r="I28" s="1"/>
  <c r="H31"/>
  <c r="I31" s="1"/>
  <c r="H34"/>
  <c r="I34" s="1"/>
  <c r="H20"/>
  <c r="I20" s="1"/>
  <c r="H43"/>
  <c r="I43" s="1"/>
  <c r="H22"/>
  <c r="I22" s="1"/>
  <c r="H48"/>
  <c r="I48" s="1"/>
  <c r="H41"/>
  <c r="I41" s="1"/>
  <c r="H44"/>
  <c r="I44" s="1"/>
  <c r="H27"/>
  <c r="I27" s="1"/>
  <c r="H24"/>
  <c r="I24" s="1"/>
  <c r="H23"/>
  <c r="I23" s="1"/>
  <c r="H38"/>
  <c r="I38" s="1"/>
  <c r="H50"/>
  <c r="I50" s="1"/>
  <c r="H29"/>
  <c r="I29" s="1"/>
  <c r="H36"/>
  <c r="I36" s="1"/>
  <c r="H40"/>
  <c r="I40" s="1"/>
  <c r="H26"/>
  <c r="I26" s="1"/>
  <c r="H17"/>
  <c r="I17" s="1"/>
  <c r="H42"/>
  <c r="I42" s="1"/>
  <c r="H35"/>
  <c r="I35" s="1"/>
  <c r="H16"/>
  <c r="I16" s="1"/>
  <c r="H18"/>
  <c r="I18" s="1"/>
  <c r="H52"/>
  <c r="I52" s="1"/>
  <c r="H33"/>
  <c r="I33" s="1"/>
  <c r="H30"/>
  <c r="I30" s="1"/>
  <c r="H46"/>
  <c r="I46" s="1"/>
  <c r="I47"/>
  <c r="H14"/>
  <c r="I14" s="1"/>
  <c r="H15"/>
  <c r="I15" s="1"/>
  <c r="H25"/>
  <c r="I25" s="1"/>
  <c r="H39"/>
  <c r="I39" s="1"/>
  <c r="H21"/>
  <c r="I21" s="1"/>
  <c r="H32"/>
  <c r="I32" s="1"/>
  <c r="I8" l="1"/>
  <c r="D11" i="2" s="1"/>
  <c r="G11" s="1"/>
  <c r="I11" s="1"/>
  <c r="I49" i="1"/>
  <c r="I13"/>
  <c r="D13" i="2"/>
  <c r="G53" i="1" l="1"/>
  <c r="D12" i="2"/>
  <c r="D15" s="1"/>
  <c r="E11" s="1"/>
  <c r="G13"/>
  <c r="I13" s="1"/>
  <c r="E13" l="1"/>
  <c r="E12"/>
  <c r="G12"/>
  <c r="E15" l="1"/>
  <c r="I12"/>
  <c r="I14" s="1"/>
  <c r="G14"/>
  <c r="F14" l="1"/>
  <c r="F15" s="1"/>
  <c r="G15"/>
</calcChain>
</file>

<file path=xl/sharedStrings.xml><?xml version="1.0" encoding="utf-8"?>
<sst xmlns="http://schemas.openxmlformats.org/spreadsheetml/2006/main" count="442" uniqueCount="276">
  <si>
    <t>SERVIÇOS COMPLEMENTARES</t>
  </si>
  <si>
    <t>1.1</t>
  </si>
  <si>
    <t>1.2</t>
  </si>
  <si>
    <t>1.3</t>
  </si>
  <si>
    <t>1.4</t>
  </si>
  <si>
    <t>1</t>
  </si>
  <si>
    <t>97631</t>
  </si>
  <si>
    <t>2</t>
  </si>
  <si>
    <t>3</t>
  </si>
  <si>
    <t>PLACA DE OBRA EM CHAPA DE ACO GALVANIZADO</t>
  </si>
  <si>
    <t>Total Geral</t>
  </si>
  <si>
    <t>M</t>
  </si>
  <si>
    <t>93660</t>
  </si>
  <si>
    <t>93661</t>
  </si>
  <si>
    <t>Banco</t>
  </si>
  <si>
    <t>LIMPEZA FINAL DA OBRA</t>
  </si>
  <si>
    <t>CABO DE COBRE FLEXÍVEL ISOLADO, 50 MM², ANTI-CHAMA 450/750 V, PARA DISTRIBUIÇÃO - FORNECIMENTO E INSTALAÇÃO. AF_12/2015</t>
  </si>
  <si>
    <t>9537</t>
  </si>
  <si>
    <t>88489</t>
  </si>
  <si>
    <t>m²</t>
  </si>
  <si>
    <t>m³</t>
  </si>
  <si>
    <t>Und</t>
  </si>
  <si>
    <t>SERVIÇOS PRELIMINARES</t>
  </si>
  <si>
    <t>SEDI - SERVIÇOS DIVERSOS</t>
  </si>
  <si>
    <t>SINAPI</t>
  </si>
  <si>
    <t>Descrição</t>
  </si>
  <si>
    <t>CABO DE COBRE FLEXÍVEL ISOLADO, 2,5 MM², ANTI-CHAMA 450/750 V, PARA CIRCUITOS TERMINAIS - FORNECIMENTO E INSTALAÇÃO. AF_12/2015</t>
  </si>
  <si>
    <t>EXECUÇÃO DE PASSEIO (CALÇADA) OU PISO DE CONCRETO COM CONCRETO MOLDADO IN LOCO, FEITO EM OBRA, ACABAMENTO CONVENCIONAL, ESPESSURA 10 CM, ARMADO. AF_07/2016</t>
  </si>
  <si>
    <t>Código</t>
  </si>
  <si>
    <t>DISJUNTOR BIPOLAR TIPO DIN, CORRENTE NOMINAL DE 10A - FORNECIMENTO E INSTALAÇÃO. AF_04/2016</t>
  </si>
  <si>
    <t>93358</t>
  </si>
  <si>
    <t>UN</t>
  </si>
  <si>
    <t>Tipo</t>
  </si>
  <si>
    <t>Total</t>
  </si>
  <si>
    <t>91926</t>
  </si>
  <si>
    <t>91928</t>
  </si>
  <si>
    <t>Quant.</t>
  </si>
  <si>
    <t>CAIXA INSPECAO EM CONCRETO PARA ATERRAMENTO E PARA RAIOS DIAMETRO = 300 MM</t>
  </si>
  <si>
    <t>Valor Unit com BDI</t>
  </si>
  <si>
    <t>Item</t>
  </si>
  <si>
    <t>CABO DE COBRE FLEXÍVEL ISOLADO, 10 MM², ANTI-CHAMA 450/750 V, PARA DISTRIBUIÇÃO - FORNECIMENTO E INSTALAÇÃO. AF_12/2015</t>
  </si>
  <si>
    <t>DEMOLIÇÃO DE ARGAMASSAS, DE FORMA MANUAL, SEM REAPROVEITAMENTO. AF_12/2017</t>
  </si>
  <si>
    <t>92979</t>
  </si>
  <si>
    <t>92987</t>
  </si>
  <si>
    <t>ESCAVAÇÃO MANUAL DE VALA COM PROFUNDIDADE MENOR OU IGUAL A 1,30 M. AF_03/2016</t>
  </si>
  <si>
    <t>REATERRO MANUAL APILOADO COM SOQUETE. AF_10/2017</t>
  </si>
  <si>
    <t>74209/001</t>
  </si>
  <si>
    <t>3.1</t>
  </si>
  <si>
    <t>3.2</t>
  </si>
  <si>
    <t>3.3</t>
  </si>
  <si>
    <t>94996</t>
  </si>
  <si>
    <t>APLICAÇÃO MANUAL DE PINTURA COM TINTA LÁTEX ACRÍLICA EM PAREDES, DUAS DEMÃOS. AF_06/2014</t>
  </si>
  <si>
    <t>96995</t>
  </si>
  <si>
    <t>CABO DE COBRE FLEXÍVEL ISOLADO, 4 MM², ANTI-CHAMA 450/750 V, PARA CIRCUITOS TERMINAIS - FORNECIMENTO E INSTALAÇÃO. AF_12/2015</t>
  </si>
  <si>
    <t>INSTALAÇÕES ELÉTRICAS</t>
  </si>
  <si>
    <t>Material</t>
  </si>
  <si>
    <t>DISJUNTOR BIPOLAR TIPO DIN, CORRENTE NOMINAL DE 16A - FORNECIMENTO E INSTALAÇÃO. AF_04/2016</t>
  </si>
  <si>
    <t>Valor Unit</t>
  </si>
  <si>
    <t>INSTALAÇÃO ELETRICA PARA CLIMATIZAÇÃO</t>
  </si>
  <si>
    <t>CÁLCULO DE BDI DETALHADO</t>
  </si>
  <si>
    <t>Conforme Acórdão nº. 2622 de 25 de setembro de 2013 do T.C.U.</t>
  </si>
  <si>
    <t>Administração Central (AC)</t>
  </si>
  <si>
    <t>Riscos ®</t>
  </si>
  <si>
    <t>Seguro e Garantia (S)</t>
  </si>
  <si>
    <t>Despesas Financeiras ( DF )</t>
  </si>
  <si>
    <t>Lucro ( L )</t>
  </si>
  <si>
    <t>Impostos - Tributos ( I )</t>
  </si>
  <si>
    <t>COFINS</t>
  </si>
  <si>
    <t>PIS</t>
  </si>
  <si>
    <t>ISS</t>
  </si>
  <si>
    <t>CPRB</t>
  </si>
  <si>
    <t>Total =</t>
  </si>
  <si>
    <t>Onde:</t>
  </si>
  <si>
    <t>AC = taxa de Administração Central;</t>
  </si>
  <si>
    <t>S = taxa de seguros;</t>
  </si>
  <si>
    <t>R = taxa de riscos;</t>
  </si>
  <si>
    <t>G = taxa de garantias;</t>
  </si>
  <si>
    <t>DF = taxa das despesas financeiras;</t>
  </si>
  <si>
    <t>L = taxa de lucro;</t>
  </si>
  <si>
    <t>I = taxa de tributos/impostos (PIS, COFINS, ISSQN);</t>
  </si>
  <si>
    <t>CPRB = contribuição previdenciária sobre a receita bruta (incluir 4,5% a partir de 01/12/2015, lei 13.161/2015).</t>
  </si>
  <si>
    <t>Composição</t>
  </si>
  <si>
    <t>CAIXA INSPECAO EM CONCRETO PARA ATERRAMENTO E PARA RAIOS DIAMETRO = 300 MM - FORNECIMENTO E INSTALAÇÃO</t>
  </si>
  <si>
    <t>Composição Auxiliar</t>
  </si>
  <si>
    <t xml:space="preserve"> 88316 </t>
  </si>
  <si>
    <t>SERVENTE COM ENCARGOS COMPLEMENTARES</t>
  </si>
  <si>
    <t>H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</si>
  <si>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</si>
  <si>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</si>
  <si>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</si>
  <si>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</si>
  <si>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88309 </t>
  </si>
  <si>
    <t>PEDREIRO COM ENCARGOS COMPLEMENTARES</t>
  </si>
  <si>
    <t>Insumo da Composição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</si>
  <si>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</si>
  <si>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</si>
  <si>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</si>
  <si>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</si>
  <si>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>KG</t>
  </si>
  <si>
    <t xml:space="preserve"> 00034641 </t>
  </si>
  <si>
    <t>Valor s/ BDI =&gt;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</si>
  <si>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</si>
  <si>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</si>
  <si>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</si>
  <si>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</si>
  <si>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>1,0</t>
  </si>
  <si>
    <t>COMPOSIÇÃO ( CAIXA DE INSPEÇÃO ATERRAMENTO)</t>
  </si>
  <si>
    <t xml:space="preserve"> 88629 </t>
  </si>
  <si>
    <t>ARGAMASSA TRAÇO 1:3 (CIMENTO E AREIA MÉDIA), PREPARO MANUAL. AF_08/2014</t>
  </si>
  <si>
    <t>0,145</t>
  </si>
  <si>
    <t>0,0009</t>
  </si>
  <si>
    <t>CAIXA DE PASSAGEM 120X120X75MM INSTALADA EM PAREDE</t>
  </si>
  <si>
    <t>CAIXA DE PASSAGEM DE PAREDE, DE EMBUTIR, EM PVC, DIMENSOES *120 X 120 X 75* MM</t>
  </si>
  <si>
    <t>74131/007</t>
  </si>
  <si>
    <t>QUADRO DE DISTRIBUICAO DE ENERGIA DE EMBUTIR, EM CHAPA METALICA, PARA 40 DISJUNTORES TERMOMAGNETICOS MONOPOLARES, COM BARRAMENTO TRIFASICO E NEUTRO, FORNECIMENTO E INSTALACAO</t>
  </si>
  <si>
    <t>84402</t>
  </si>
  <si>
    <t>QUADRO DE DISTRIBUICAO DE ENERGIA P/ 6 DISJUNTORES TERMOMAGNETICOS MONOPOLARES SEM BARRAMENTO, DE EMBUTIR, EM CHAPA METALICA - FORNECIMENTO E INSTALACAO</t>
  </si>
  <si>
    <t>74130/004</t>
  </si>
  <si>
    <t>DISJUNTOR TERMOMAGNETICO TRIPOLAR PADRAO NEMA (AMERICANO) 10 A 50A 240V, FORNECIMENTO E INSTALACAO</t>
  </si>
  <si>
    <t>74130/008</t>
  </si>
  <si>
    <t>DISJUNTOR TERMOMAGNETICO TRIPOLAR EM CAIXA MOLDADA 300 A 400A 600V, FORNECIMENTO E INSTALACAO</t>
  </si>
  <si>
    <t>92995</t>
  </si>
  <si>
    <t>CABO DE COBRE FLEXÍVEL ISOLADO, 150 MM², ANTI-CHAMA 450/750 V, PARA DISTRIBUIÇÃO - FORNECIMENTO E INSTALAÇÃO. AF_12/2015</t>
  </si>
  <si>
    <t>PLANILHA ORÇAMENTÁRIA</t>
  </si>
  <si>
    <t>74252/001</t>
  </si>
  <si>
    <t>ELETRODUTO DE PVC RIGIDO ROSCAVEL DN 25MM (1") INCL CONEXOES, FORNECIMENTO E INSTALACAO</t>
  </si>
  <si>
    <t>83407</t>
  </si>
  <si>
    <t>ELETRODUTO DE PVC RIGIDO ROSCAVEL DN 32MM (1 1/4") INCL CONEXOES, FORNECIMENTO E INSTALACAO</t>
  </si>
  <si>
    <t>55866</t>
  </si>
  <si>
    <t>ELETRODUTO DE PVC RIGIDO ROSCAVEL DN 50MM (2"), INCL CONEXOES, FORNECIMENTO E INSTALACAO</t>
  </si>
  <si>
    <t>55867</t>
  </si>
  <si>
    <t>ELETRODUTO DE PVC RIGIDO ROSCAVEL DN 75MM (3"), INCL CONEXOES, FORNECIMENTO E INSTALACAO</t>
  </si>
  <si>
    <t>55868</t>
  </si>
  <si>
    <t>ELETRODUTO DE PVC RIGIDO ROSCAVEL DN 100MM (4"), INCL CONEXOES, FORNECIMENTO E INSTALACAO</t>
  </si>
  <si>
    <t>00039273</t>
  </si>
  <si>
    <t>CURVA 90 GRAUS, CURTA, DE PVC RIGIDO ROSCAVEL, DE 1", PARA ELETRODUTO</t>
  </si>
  <si>
    <t>00001884</t>
  </si>
  <si>
    <t>CURVA 90 GRAUS, LONGA, DE PVC RIGIDO ROSCAVEL, DE 1", PARA ELETRODUTO</t>
  </si>
  <si>
    <t>93026</t>
  </si>
  <si>
    <t>CURVA 90 GRAUS PARA ELETRODUTO, PVC, ROSCÁVEL, DN 110 MM (4") - FORNECIMENTO E INSTALAÇÃO. AF_12/2015</t>
  </si>
  <si>
    <t>95750</t>
  </si>
  <si>
    <t>ELETRODUTO DE AÇO GALVANIZADO, CLASSE LEVE, DN 25 MM (1), APARENTE, INSTALADO EM PAREDE - FORNECIMENTO E INSTALAÇÃO. AF_11/2016_P</t>
  </si>
  <si>
    <t>95751</t>
  </si>
  <si>
    <t>ELETRODUTO DE AÇO GALVANIZADO, CLASSE SEMI PESADO, DN 32 MM (1 1/4), APARENTE, INSTALADO EM PAREDE - FORNECIMENTO E INSTALAÇÃO. AF_11/2016_P</t>
  </si>
  <si>
    <t>95785</t>
  </si>
  <si>
    <t>CONDULETE DE ALUMÍNIO, TIPO E, PARA ELETRODUTO DE AÇO GALVANIZADO DN 32 MM (1 1/4</t>
  </si>
  <si>
    <t>91854</t>
  </si>
  <si>
    <t>ELETRODUTO FLEXÍVEL CORRUGADO, PVC, DN 25 MM (3/4"), PARA CIRCUITOS TERMINAIS, INSTALADO EM PAREDE - FORNECIMENTO E INSTALAÇÃO. AF_12/2015</t>
  </si>
  <si>
    <t>91856</t>
  </si>
  <si>
    <t>ELETRODUTO FLEXÍVEL CORRUGADO, PVC, DN 32 MM (1"), PARA CIRCUITOS TERMINAIS, INSTALADO EM PAREDE - FORNECIMENTO E INSTALAÇÃO. AF_12/2015</t>
  </si>
  <si>
    <t>CPU</t>
  </si>
  <si>
    <t>CAIXA DE PASSAGEM 120X120X75MM INSTALADA EM PAREDE - FORNECIMENTO E INSTALAÇÃO</t>
  </si>
  <si>
    <t>97888</t>
  </si>
  <si>
    <t>CAIXA ENTERRADA ELÉTRICA RETANGULAR, EM ALVENARIA COM TIJOLOS CERÂMICOS MACIÇOS, FUNDO COM BRITA, DIMENSÕES INTERNAS: 0,6X0,6X0,6 M. AF_05/2018</t>
  </si>
  <si>
    <t>97892</t>
  </si>
  <si>
    <t>CAIXA ENTERRADA ELÉTRICA RETANGULAR, EM ALVENARIA COM BLOCOS DE CONCRETO, FUNDO COM BRITA, DIMENSÕES INTERNAS: 0,6X0,6X0,6 M. AF_05/2018</t>
  </si>
  <si>
    <t>00021071</t>
  </si>
  <si>
    <t>TAMPAO FOFO SIMPLES COM BASE, CLASSE A15 CARGA MAX 1,5 T, 400 X 400 MM, REDE PLUVIAL/ESGOTO/ELETRICA</t>
  </si>
  <si>
    <t>ASSENTAMENTO DE TAMPAO DE FERRO FUNDIDO</t>
  </si>
  <si>
    <t>96985</t>
  </si>
  <si>
    <t>HASTE DE ATERRAMENTO 5/8  PARA SPDA - FORNECIMENTO E INSTALAÇÃO. AF_12/2017</t>
  </si>
  <si>
    <t>00000425</t>
  </si>
  <si>
    <t>GRAMPO METALICO TIPO OLHAL PARA HASTE DE ATERRAMENTO DE 5/8'', CONDUTOR DE *10* A 50 MM2</t>
  </si>
  <si>
    <t>72254</t>
  </si>
  <si>
    <t>CABO DE COBRE NU 50MM2 - FORNECIMENTO E INSTALACAO</t>
  </si>
  <si>
    <t>10423</t>
  </si>
  <si>
    <t>ORSE</t>
  </si>
  <si>
    <t>Caixa de equipotencialização 40x40x15, com barramento para neutro - Fornecimento</t>
  </si>
  <si>
    <t>m</t>
  </si>
  <si>
    <t>TOMADA ALTA DE EMBUTIR (1 MÓDULO), 2P+T 10 A, INCLUINDO SUPORTE E PLACA - FORNECIMENTO E INSTALAÇÃO. AF_12/2015</t>
  </si>
  <si>
    <t>OBRA:</t>
  </si>
  <si>
    <t>LOCAL:</t>
  </si>
  <si>
    <t>TABELA DE REFERENCIA (DESONERADA)</t>
  </si>
  <si>
    <t>BDI</t>
  </si>
  <si>
    <t>PROP.</t>
  </si>
  <si>
    <t>PREFEITURA DE PRIMAVERA DO LESTE</t>
  </si>
  <si>
    <t>ÁREAS:</t>
  </si>
  <si>
    <t xml:space="preserve">SINAPI - 06/2018 
ORSE - 03/2018 
SICRO3 - 03/2018 </t>
  </si>
  <si>
    <t>ITEM</t>
  </si>
  <si>
    <t>SERVIÇOS</t>
  </si>
  <si>
    <t>CRONOGRAMA FÍSICO - FINANCEIRO</t>
  </si>
  <si>
    <t>DIAS CONSECUTIVOS</t>
  </si>
  <si>
    <t>DISCRIMINAÇÃO</t>
  </si>
  <si>
    <t>TOTAL</t>
  </si>
  <si>
    <t>PESO</t>
  </si>
  <si>
    <t>ACUMULADO</t>
  </si>
  <si>
    <t>(R$)</t>
  </si>
  <si>
    <t>%</t>
  </si>
  <si>
    <t>VALOR</t>
  </si>
  <si>
    <t>1.0</t>
  </si>
  <si>
    <t>2.0</t>
  </si>
  <si>
    <t>3.0</t>
  </si>
  <si>
    <t xml:space="preserve"> FATURAMENTO SIMPLES (R$)</t>
  </si>
  <si>
    <t>ETAPAS</t>
  </si>
  <si>
    <t xml:space="preserve"> FATURAMENTO ACUMULADO (R$)</t>
  </si>
  <si>
    <t>ACUMULADAS</t>
  </si>
  <si>
    <t xml:space="preserve">Memorial de Cálculo </t>
  </si>
  <si>
    <t>INSTALAÇÃO DE ELETRODUTO  PARA INSTALAÇÃO ELETRICA SUBTERRÂNEA</t>
  </si>
  <si>
    <t>1 Escavação</t>
  </si>
  <si>
    <t>m3</t>
  </si>
  <si>
    <t>Parâmetros considerados</t>
  </si>
  <si>
    <t>¶ = 3,141592654</t>
  </si>
  <si>
    <t>Extensão da vala (E)</t>
  </si>
  <si>
    <t>Largura da vala</t>
  </si>
  <si>
    <t>Profundidade da vala da fundação(F)</t>
  </si>
  <si>
    <t>Escavação vala</t>
  </si>
  <si>
    <r>
      <rPr>
        <b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X </t>
    </r>
    <r>
      <rPr>
        <b/>
        <sz val="12"/>
        <color theme="1"/>
        <rFont val="Arial"/>
        <family val="2"/>
      </rPr>
      <t xml:space="preserve">L </t>
    </r>
    <r>
      <rPr>
        <sz val="12"/>
        <color theme="1"/>
        <rFont val="Arial"/>
        <family val="2"/>
      </rPr>
      <t xml:space="preserve">X </t>
    </r>
    <r>
      <rPr>
        <b/>
        <sz val="12"/>
        <color theme="1"/>
        <rFont val="Arial"/>
        <family val="2"/>
      </rPr>
      <t>F</t>
    </r>
  </si>
  <si>
    <t>RESULTADO:</t>
  </si>
  <si>
    <t>TOTAL VOLUME ESCAVADO</t>
  </si>
  <si>
    <t>2 Reaterro</t>
  </si>
  <si>
    <t>Vreaterro =</t>
  </si>
  <si>
    <t>V escavado solo - Vtubo DN</t>
  </si>
  <si>
    <t>Vreaterro=</t>
  </si>
  <si>
    <t xml:space="preserve">Volume do Tubo </t>
  </si>
  <si>
    <t>Área = π x D x L</t>
  </si>
  <si>
    <t>D = Diâmetro</t>
  </si>
  <si>
    <t>L = Comprimento</t>
  </si>
  <si>
    <t>Area Dn. 50mm</t>
  </si>
  <si>
    <t>Area Dn. 60mm</t>
  </si>
  <si>
    <t>Area Dn. 75mm</t>
  </si>
  <si>
    <t>Area Dn. 110mm</t>
  </si>
  <si>
    <t>L Dn. 50mm</t>
  </si>
  <si>
    <t>L Dn. 60mm</t>
  </si>
  <si>
    <t>L Dn. 75mm</t>
  </si>
  <si>
    <t>L Dn. 110mm</t>
  </si>
  <si>
    <t>Volume da tubulação</t>
  </si>
  <si>
    <t>CALÇADA</t>
  </si>
  <si>
    <t>Extensão  (E)</t>
  </si>
  <si>
    <t xml:space="preserve">Largura </t>
  </si>
  <si>
    <r>
      <rPr>
        <b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X </t>
    </r>
    <r>
      <rPr>
        <b/>
        <sz val="12"/>
        <color theme="1"/>
        <rFont val="Arial"/>
        <family val="2"/>
      </rPr>
      <t xml:space="preserve">L </t>
    </r>
  </si>
  <si>
    <t xml:space="preserve">TOTAL </t>
  </si>
  <si>
    <t>M²</t>
  </si>
  <si>
    <t>45 dias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</si>
  <si>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</si>
  <si>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</si>
  <si>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</si>
  <si>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</si>
  <si>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</si>
  <si>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</si>
  <si>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</si>
  <si>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</si>
  <si>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</si>
  <si>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</si>
  <si>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</si>
  <si>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</si>
  <si>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</si>
  <si>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</si>
  <si>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</si>
  <si>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</si>
  <si>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</si>
  <si>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</si>
  <si>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</si>
  <si>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</si>
  <si>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</si>
  <si>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</si>
  <si>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</si>
  <si>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</si>
  <si>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</si>
  <si>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</si>
  <si>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</si>
  <si>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</si>
  <si>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</si>
  <si>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</si>
  <si>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</si>
  <si>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</si>
  <si>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</si>
  <si>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</si>
  <si>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</si>
  <si>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1977,00 m²</t>
  </si>
  <si>
    <t>EMEF MAURO WANDELINO WEIS</t>
  </si>
  <si>
    <t>CAIXA DE PASSAGEM DE PAREDE, DE EMBUTIR, EM PVC, DIMENSOES *120 X 120 X 75* MM - FORNECIMENTO E INSTALAÇÃO.</t>
  </si>
  <si>
    <t xml:space="preserve">SINAPI - 08/2018 - MT
ORSE - 07/2018 - SE
SICRO3 - 03/2018 </t>
  </si>
  <si>
    <t>RESP. TÉC.</t>
  </si>
  <si>
    <t>THIAGO GIANELLI LOPES</t>
  </si>
  <si>
    <t>ENG. CIVIL</t>
  </si>
  <si>
    <t>CREA: MT030634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</si>
</sst>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#,##0.00#####"/>
    <numFmt numFmtId="165" formatCode="\R\$\ #,##0.00"/>
    <numFmt numFmtId="166" formatCode="&quot;R$&quot;\ #,##0.00"/>
    <numFmt numFmtId="167" formatCode="_(* #,##0.00_);_(* \(#,##0.00\);_(* &quot;-&quot;??_);_(@_)"/>
  </numFmts>
  <fonts count="2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1"/>
    </font>
    <font>
      <b/>
      <sz val="11"/>
      <name val="Arial"/>
      <family val="1"/>
    </font>
    <font>
      <sz val="9"/>
      <name val="Arial"/>
      <family val="1"/>
    </font>
    <font>
      <b/>
      <sz val="9"/>
      <name val="Arial"/>
      <family val="1"/>
    </font>
    <font>
      <sz val="9"/>
      <color theme="1"/>
      <name val="Arial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7" fillId="0" borderId="0"/>
  </cellStyleXfs>
  <cellXfs count="2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/>
    <xf numFmtId="0" fontId="2" fillId="2" borderId="0" xfId="0" applyFont="1" applyFill="1" applyAlignment="1">
      <alignment horizontal="right" vertical="top" wrapText="1"/>
    </xf>
    <xf numFmtId="0" fontId="0" fillId="0" borderId="0" xfId="0"/>
    <xf numFmtId="0" fontId="2" fillId="2" borderId="0" xfId="0" applyFont="1" applyFill="1" applyAlignment="1">
      <alignment horizontal="right" vertical="top" wrapText="1"/>
    </xf>
    <xf numFmtId="0" fontId="7" fillId="4" borderId="1" xfId="0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righ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right" vertical="top" wrapText="1"/>
    </xf>
    <xf numFmtId="166" fontId="12" fillId="5" borderId="1" xfId="0" applyNumberFormat="1" applyFont="1" applyFill="1" applyBorder="1" applyAlignment="1">
      <alignment horizontal="right" vertical="top" wrapText="1"/>
    </xf>
    <xf numFmtId="0" fontId="11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right" vertical="top" wrapText="1"/>
    </xf>
    <xf numFmtId="0" fontId="10" fillId="5" borderId="1" xfId="1" applyFont="1" applyFill="1" applyBorder="1" applyAlignment="1">
      <alignment horizontal="left" vertical="top" wrapText="1"/>
    </xf>
    <xf numFmtId="0" fontId="10" fillId="5" borderId="1" xfId="1" applyFont="1" applyFill="1" applyBorder="1" applyAlignment="1">
      <alignment horizontal="right" vertical="top" wrapText="1"/>
    </xf>
    <xf numFmtId="0" fontId="10" fillId="5" borderId="1" xfId="1" applyFont="1" applyFill="1" applyBorder="1" applyAlignment="1">
      <alignment horizontal="center" vertical="top" wrapText="1"/>
    </xf>
    <xf numFmtId="0" fontId="13" fillId="6" borderId="1" xfId="1" applyFont="1" applyFill="1" applyBorder="1" applyAlignment="1">
      <alignment horizontal="left" vertical="top" wrapText="1"/>
    </xf>
    <xf numFmtId="0" fontId="13" fillId="6" borderId="1" xfId="1" applyFont="1" applyFill="1" applyBorder="1" applyAlignment="1">
      <alignment horizontal="right" vertical="top" wrapText="1"/>
    </xf>
    <xf numFmtId="0" fontId="13" fillId="0" borderId="1" xfId="1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right" vertical="top" wrapText="1"/>
    </xf>
    <xf numFmtId="0" fontId="0" fillId="0" borderId="0" xfId="0"/>
    <xf numFmtId="0" fontId="16" fillId="2" borderId="1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0" borderId="1" xfId="0" applyNumberFormat="1" applyBorder="1" applyAlignment="1">
      <alignment vertical="center" wrapText="1"/>
    </xf>
    <xf numFmtId="49" fontId="18" fillId="0" borderId="24" xfId="6" applyNumberFormat="1" applyFont="1" applyFill="1" applyBorder="1" applyAlignment="1">
      <alignment vertical="center"/>
    </xf>
    <xf numFmtId="167" fontId="18" fillId="0" borderId="17" xfId="7" applyFont="1" applyFill="1" applyBorder="1" applyAlignment="1">
      <alignment horizontal="center" wrapText="1"/>
    </xf>
    <xf numFmtId="49" fontId="18" fillId="0" borderId="26" xfId="6" applyNumberFormat="1" applyFont="1" applyFill="1" applyBorder="1" applyAlignment="1">
      <alignment vertical="center"/>
    </xf>
    <xf numFmtId="167" fontId="18" fillId="0" borderId="29" xfId="7" applyFont="1" applyFill="1" applyBorder="1" applyAlignment="1">
      <alignment horizontal="center" vertical="top" wrapText="1"/>
    </xf>
    <xf numFmtId="167" fontId="18" fillId="0" borderId="27" xfId="7" applyFont="1" applyFill="1" applyBorder="1" applyAlignment="1">
      <alignment horizontal="center" vertical="top" wrapText="1"/>
    </xf>
    <xf numFmtId="4" fontId="18" fillId="0" borderId="30" xfId="6" applyNumberFormat="1" applyFont="1" applyFill="1" applyBorder="1" applyAlignment="1">
      <alignment horizontal="center" vertical="center"/>
    </xf>
    <xf numFmtId="4" fontId="18" fillId="0" borderId="31" xfId="6" applyNumberFormat="1" applyFont="1" applyFill="1" applyBorder="1" applyAlignment="1">
      <alignment horizontal="center" vertical="center"/>
    </xf>
    <xf numFmtId="4" fontId="18" fillId="0" borderId="32" xfId="6" applyNumberFormat="1" applyFont="1" applyFill="1" applyBorder="1" applyAlignment="1">
      <alignment horizontal="center" vertical="center"/>
    </xf>
    <xf numFmtId="49" fontId="18" fillId="0" borderId="33" xfId="6" applyNumberFormat="1" applyFont="1" applyFill="1" applyBorder="1" applyAlignment="1">
      <alignment horizontal="center" vertical="center"/>
    </xf>
    <xf numFmtId="0" fontId="18" fillId="0" borderId="6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167" fontId="18" fillId="0" borderId="34" xfId="7" applyFont="1" applyFill="1" applyBorder="1" applyAlignment="1">
      <alignment horizontal="center" vertical="top" wrapText="1"/>
    </xf>
    <xf numFmtId="167" fontId="18" fillId="0" borderId="6" xfId="7" applyFont="1" applyFill="1" applyBorder="1" applyAlignment="1">
      <alignment horizontal="center" vertical="top" wrapText="1"/>
    </xf>
    <xf numFmtId="4" fontId="18" fillId="8" borderId="35" xfId="6" applyNumberFormat="1" applyFont="1" applyFill="1" applyBorder="1" applyAlignment="1">
      <alignment horizontal="center" vertical="center"/>
    </xf>
    <xf numFmtId="4" fontId="18" fillId="0" borderId="36" xfId="6" applyNumberFormat="1" applyFont="1" applyFill="1" applyBorder="1" applyAlignment="1">
      <alignment horizontal="center" vertical="center"/>
    </xf>
    <xf numFmtId="4" fontId="18" fillId="0" borderId="37" xfId="6" applyNumberFormat="1" applyFont="1" applyFill="1" applyBorder="1" applyAlignment="1">
      <alignment horizontal="center" vertical="center"/>
    </xf>
    <xf numFmtId="49" fontId="19" fillId="0" borderId="33" xfId="6" applyNumberFormat="1" applyFont="1" applyFill="1" applyBorder="1" applyAlignment="1">
      <alignment horizontal="center" vertical="center"/>
    </xf>
    <xf numFmtId="44" fontId="19" fillId="0" borderId="34" xfId="4" applyFont="1" applyFill="1" applyBorder="1" applyAlignment="1">
      <alignment vertical="center" wrapText="1"/>
    </xf>
    <xf numFmtId="10" fontId="19" fillId="0" borderId="6" xfId="5" applyNumberFormat="1" applyFont="1" applyFill="1" applyBorder="1" applyAlignment="1">
      <alignment horizontal="center" vertical="center" wrapText="1"/>
    </xf>
    <xf numFmtId="10" fontId="19" fillId="7" borderId="35" xfId="8" applyNumberFormat="1" applyFont="1" applyFill="1" applyBorder="1" applyAlignment="1">
      <alignment horizontal="center" vertical="center"/>
    </xf>
    <xf numFmtId="167" fontId="19" fillId="0" borderId="36" xfId="7" applyNumberFormat="1" applyFont="1" applyFill="1" applyBorder="1" applyAlignment="1">
      <alignment horizontal="right" vertical="center"/>
    </xf>
    <xf numFmtId="167" fontId="19" fillId="0" borderId="37" xfId="7" applyNumberFormat="1" applyFont="1" applyFill="1" applyBorder="1" applyAlignment="1">
      <alignment horizontal="right" vertical="center"/>
    </xf>
    <xf numFmtId="10" fontId="19" fillId="0" borderId="6" xfId="4" applyNumberFormat="1" applyFont="1" applyFill="1" applyBorder="1" applyAlignment="1">
      <alignment horizontal="center" vertical="center" wrapText="1"/>
    </xf>
    <xf numFmtId="167" fontId="19" fillId="0" borderId="17" xfId="6" applyNumberFormat="1" applyFont="1" applyFill="1" applyBorder="1" applyAlignment="1">
      <alignment vertical="center" wrapText="1"/>
    </xf>
    <xf numFmtId="10" fontId="19" fillId="0" borderId="2" xfId="6" applyNumberFormat="1" applyFont="1" applyFill="1" applyBorder="1" applyAlignment="1">
      <alignment horizontal="center" vertical="center" wrapText="1"/>
    </xf>
    <xf numFmtId="10" fontId="19" fillId="0" borderId="39" xfId="9" applyNumberFormat="1" applyFont="1" applyFill="1" applyBorder="1" applyAlignment="1">
      <alignment horizontal="center" vertical="center"/>
    </xf>
    <xf numFmtId="167" fontId="19" fillId="0" borderId="40" xfId="7" applyFont="1" applyFill="1" applyBorder="1" applyAlignment="1">
      <alignment vertical="center"/>
    </xf>
    <xf numFmtId="44" fontId="19" fillId="0" borderId="29" xfId="4" applyFont="1" applyFill="1" applyBorder="1" applyAlignment="1">
      <alignment vertical="center" wrapText="1"/>
    </xf>
    <xf numFmtId="10" fontId="19" fillId="0" borderId="27" xfId="4" applyNumberFormat="1" applyFont="1" applyFill="1" applyBorder="1" applyAlignment="1">
      <alignment horizontal="center" vertical="center" wrapText="1"/>
    </xf>
    <xf numFmtId="10" fontId="19" fillId="0" borderId="44" xfId="9" applyNumberFormat="1" applyFont="1" applyFill="1" applyBorder="1" applyAlignment="1">
      <alignment horizontal="center" vertical="center"/>
    </xf>
    <xf numFmtId="167" fontId="19" fillId="0" borderId="45" xfId="7" applyFont="1" applyFill="1" applyBorder="1" applyAlignment="1">
      <alignment horizontal="right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/>
    <xf numFmtId="0" fontId="22" fillId="0" borderId="17" xfId="0" applyFont="1" applyBorder="1"/>
    <xf numFmtId="0" fontId="22" fillId="0" borderId="47" xfId="0" applyFont="1" applyBorder="1"/>
    <xf numFmtId="2" fontId="22" fillId="0" borderId="14" xfId="0" applyNumberFormat="1" applyFont="1" applyBorder="1" applyAlignment="1"/>
    <xf numFmtId="0" fontId="22" fillId="0" borderId="15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1" fillId="0" borderId="1" xfId="2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4" fillId="0" borderId="0" xfId="0" applyFont="1"/>
    <xf numFmtId="0" fontId="23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0" xfId="0" applyNumberFormat="1" applyFont="1" applyFill="1" applyBorder="1" applyAlignment="1">
      <alignment horizontal="right" vertical="top" wrapText="1"/>
    </xf>
    <xf numFmtId="165" fontId="16" fillId="2" borderId="11" xfId="0" applyNumberFormat="1" applyFont="1" applyFill="1" applyBorder="1" applyAlignment="1">
      <alignment horizontal="right" vertical="top" wrapText="1"/>
    </xf>
    <xf numFmtId="165" fontId="16" fillId="2" borderId="12" xfId="0" applyNumberFormat="1" applyFont="1" applyFill="1" applyBorder="1" applyAlignment="1">
      <alignment horizontal="right" vertical="top" wrapText="1"/>
    </xf>
    <xf numFmtId="0" fontId="16" fillId="2" borderId="10" xfId="0" applyFont="1" applyFill="1" applyBorder="1" applyAlignment="1">
      <alignment horizontal="right" vertical="top" wrapText="1"/>
    </xf>
    <xf numFmtId="0" fontId="16" fillId="2" borderId="11" xfId="0" applyFont="1" applyFill="1" applyBorder="1" applyAlignment="1">
      <alignment horizontal="right" vertical="top" wrapText="1"/>
    </xf>
    <xf numFmtId="0" fontId="16" fillId="2" borderId="12" xfId="0" applyFont="1" applyFill="1" applyBorder="1" applyAlignment="1">
      <alignment horizontal="right" vertical="top" wrapText="1"/>
    </xf>
    <xf numFmtId="0" fontId="0" fillId="0" borderId="17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8" fillId="0" borderId="18" xfId="6" applyNumberFormat="1" applyFont="1" applyFill="1" applyBorder="1" applyAlignment="1">
      <alignment horizontal="center" vertical="center"/>
    </xf>
    <xf numFmtId="49" fontId="18" fillId="0" borderId="24" xfId="6" applyNumberFormat="1" applyFont="1" applyFill="1" applyBorder="1" applyAlignment="1">
      <alignment horizontal="center" vertical="center"/>
    </xf>
    <xf numFmtId="0" fontId="18" fillId="0" borderId="19" xfId="6" applyFont="1" applyFill="1" applyBorder="1" applyAlignment="1">
      <alignment horizontal="center" vertical="center" wrapText="1"/>
    </xf>
    <xf numFmtId="0" fontId="18" fillId="0" borderId="20" xfId="6" applyFont="1" applyFill="1" applyBorder="1" applyAlignment="1">
      <alignment horizontal="center" vertical="center" wrapText="1"/>
    </xf>
    <xf numFmtId="0" fontId="18" fillId="0" borderId="21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4" fontId="18" fillId="7" borderId="19" xfId="6" applyNumberFormat="1" applyFont="1" applyFill="1" applyBorder="1" applyAlignment="1">
      <alignment horizontal="center" vertical="center"/>
    </xf>
    <xf numFmtId="4" fontId="18" fillId="7" borderId="20" xfId="6" applyNumberFormat="1" applyFont="1" applyFill="1" applyBorder="1" applyAlignment="1">
      <alignment horizontal="center" vertical="center"/>
    </xf>
    <xf numFmtId="4" fontId="18" fillId="7" borderId="22" xfId="6" applyNumberFormat="1" applyFont="1" applyFill="1" applyBorder="1" applyAlignment="1">
      <alignment horizontal="center" vertical="center"/>
    </xf>
    <xf numFmtId="4" fontId="18" fillId="7" borderId="23" xfId="6" applyNumberFormat="1" applyFont="1" applyFill="1" applyBorder="1" applyAlignment="1">
      <alignment horizontal="center" vertical="center"/>
    </xf>
    <xf numFmtId="4" fontId="18" fillId="0" borderId="19" xfId="6" applyNumberFormat="1" applyFont="1" applyFill="1" applyBorder="1" applyAlignment="1">
      <alignment horizontal="center" vertical="center"/>
    </xf>
    <xf numFmtId="4" fontId="18" fillId="0" borderId="20" xfId="6" applyNumberFormat="1" applyFont="1" applyFill="1" applyBorder="1" applyAlignment="1">
      <alignment horizontal="center" vertical="center"/>
    </xf>
    <xf numFmtId="4" fontId="18" fillId="0" borderId="22" xfId="6" applyNumberFormat="1" applyFont="1" applyFill="1" applyBorder="1" applyAlignment="1">
      <alignment horizontal="center" vertical="center"/>
    </xf>
    <xf numFmtId="4" fontId="18" fillId="0" borderId="23" xfId="6" applyNumberFormat="1" applyFont="1" applyFill="1" applyBorder="1" applyAlignment="1">
      <alignment horizontal="center" vertical="center"/>
    </xf>
    <xf numFmtId="49" fontId="19" fillId="0" borderId="38" xfId="6" applyNumberFormat="1" applyFont="1" applyFill="1" applyBorder="1" applyAlignment="1">
      <alignment vertical="center"/>
    </xf>
    <xf numFmtId="49" fontId="19" fillId="0" borderId="3" xfId="6" applyNumberFormat="1" applyFont="1" applyFill="1" applyBorder="1" applyAlignment="1">
      <alignment vertical="center"/>
    </xf>
    <xf numFmtId="49" fontId="19" fillId="0" borderId="4" xfId="6" applyNumberFormat="1" applyFont="1" applyFill="1" applyBorder="1" applyAlignment="1">
      <alignment vertical="center"/>
    </xf>
    <xf numFmtId="44" fontId="19" fillId="0" borderId="41" xfId="4" applyFont="1" applyFill="1" applyBorder="1" applyAlignment="1">
      <alignment horizontal="center" vertical="center"/>
    </xf>
    <xf numFmtId="44" fontId="19" fillId="0" borderId="46" xfId="4" applyFont="1" applyFill="1" applyBorder="1" applyAlignment="1">
      <alignment horizontal="center" vertical="center"/>
    </xf>
    <xf numFmtId="49" fontId="19" fillId="0" borderId="42" xfId="6" applyNumberFormat="1" applyFont="1" applyFill="1" applyBorder="1" applyAlignment="1">
      <alignment horizontal="left" vertical="center"/>
    </xf>
    <xf numFmtId="49" fontId="19" fillId="0" borderId="43" xfId="6" applyNumberFormat="1" applyFont="1" applyFill="1" applyBorder="1" applyAlignment="1">
      <alignment horizontal="left" vertical="center"/>
    </xf>
    <xf numFmtId="49" fontId="19" fillId="0" borderId="28" xfId="6" applyNumberFormat="1" applyFont="1" applyFill="1" applyBorder="1" applyAlignment="1">
      <alignment horizontal="left" vertical="center"/>
    </xf>
    <xf numFmtId="49" fontId="18" fillId="0" borderId="14" xfId="6" applyNumberFormat="1" applyFont="1" applyFill="1" applyBorder="1" applyAlignment="1">
      <alignment horizontal="center" vertical="center"/>
    </xf>
    <xf numFmtId="49" fontId="18" fillId="0" borderId="25" xfId="6" applyNumberFormat="1" applyFont="1" applyFill="1" applyBorder="1" applyAlignment="1">
      <alignment horizontal="center" vertical="center"/>
    </xf>
    <xf numFmtId="40" fontId="19" fillId="0" borderId="6" xfId="6" applyNumberFormat="1" applyFont="1" applyFill="1" applyBorder="1" applyAlignment="1">
      <alignment horizontal="left" vertical="center" wrapText="1"/>
    </xf>
    <xf numFmtId="0" fontId="19" fillId="0" borderId="7" xfId="6" applyFont="1" applyFill="1" applyBorder="1" applyAlignment="1">
      <alignment horizontal="left" vertical="center" wrapText="1"/>
    </xf>
    <xf numFmtId="40" fontId="19" fillId="0" borderId="7" xfId="6" applyNumberFormat="1" applyFont="1" applyFill="1" applyBorder="1" applyAlignment="1">
      <alignment horizontal="left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27" xfId="6" applyFont="1" applyFill="1" applyBorder="1" applyAlignment="1">
      <alignment horizontal="center" vertical="center" wrapText="1"/>
    </xf>
    <xf numFmtId="0" fontId="18" fillId="0" borderId="28" xfId="6" applyFont="1" applyFill="1" applyBorder="1" applyAlignment="1">
      <alignment horizontal="center" vertical="center" wrapText="1"/>
    </xf>
    <xf numFmtId="49" fontId="18" fillId="0" borderId="15" xfId="6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0" fontId="5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0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11" xfId="0" applyNumberFormat="1" applyFont="1" applyBorder="1" applyAlignment="1">
      <alignment horizontal="left" vertical="center"/>
    </xf>
    <xf numFmtId="10" fontId="4" fillId="0" borderId="1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11" fillId="0" borderId="14" xfId="2" applyFont="1" applyFill="1" applyBorder="1" applyAlignment="1">
      <alignment horizontal="left" vertical="top" wrapText="1"/>
    </xf>
    <xf numFmtId="0" fontId="11" fillId="0" borderId="15" xfId="2" applyFont="1" applyFill="1" applyBorder="1" applyAlignment="1">
      <alignment horizontal="left" vertical="top" wrapText="1"/>
    </xf>
    <xf numFmtId="0" fontId="11" fillId="0" borderId="14" xfId="3" applyFont="1" applyFill="1" applyBorder="1" applyAlignment="1">
      <alignment horizontal="left" vertical="top" wrapText="1"/>
    </xf>
    <xf numFmtId="0" fontId="11" fillId="0" borderId="15" xfId="3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right" vertical="top" wrapText="1"/>
    </xf>
    <xf numFmtId="0" fontId="11" fillId="0" borderId="16" xfId="0" applyFont="1" applyFill="1" applyBorder="1" applyAlignment="1">
      <alignment horizontal="right" vertical="top" wrapText="1"/>
    </xf>
    <xf numFmtId="0" fontId="11" fillId="0" borderId="15" xfId="0" applyFont="1" applyFill="1" applyBorder="1" applyAlignment="1">
      <alignment horizontal="right" vertical="top" wrapText="1"/>
    </xf>
    <xf numFmtId="0" fontId="10" fillId="3" borderId="14" xfId="1" applyFont="1" applyFill="1" applyBorder="1" applyAlignment="1">
      <alignment horizontal="center" wrapText="1"/>
    </xf>
    <xf numFmtId="0" fontId="10" fillId="3" borderId="16" xfId="1" applyFont="1" applyFill="1" applyBorder="1" applyAlignment="1">
      <alignment horizontal="center" wrapText="1"/>
    </xf>
    <xf numFmtId="0" fontId="10" fillId="3" borderId="15" xfId="1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11" fillId="5" borderId="14" xfId="0" applyFont="1" applyFill="1" applyBorder="1" applyAlignment="1">
      <alignment horizontal="right" vertical="top" wrapText="1"/>
    </xf>
    <xf numFmtId="0" fontId="11" fillId="5" borderId="16" xfId="0" applyFont="1" applyFill="1" applyBorder="1" applyAlignment="1">
      <alignment horizontal="right" vertical="top" wrapText="1"/>
    </xf>
    <xf numFmtId="0" fontId="11" fillId="5" borderId="15" xfId="0" applyFont="1" applyFill="1" applyBorder="1" applyAlignment="1">
      <alignment horizontal="right" vertical="top" wrapText="1"/>
    </xf>
    <xf numFmtId="0" fontId="10" fillId="3" borderId="0" xfId="0" applyFont="1" applyFill="1" applyAlignment="1">
      <alignment horizontal="center" wrapText="1"/>
    </xf>
    <xf numFmtId="0" fontId="0" fillId="3" borderId="0" xfId="0" applyFill="1"/>
    <xf numFmtId="0" fontId="13" fillId="0" borderId="1" xfId="1" applyFont="1" applyFill="1" applyBorder="1" applyAlignment="1">
      <alignment horizontal="left" vertical="top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top" wrapText="1"/>
    </xf>
    <xf numFmtId="0" fontId="13" fillId="6" borderId="1" xfId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</cellXfs>
  <cellStyles count="11">
    <cellStyle name="Moeda" xfId="4" builtinId="4"/>
    <cellStyle name="Normal" xfId="0" builtinId="0"/>
    <cellStyle name="Normal 76" xfId="1"/>
    <cellStyle name="Normal 81" xfId="10"/>
    <cellStyle name="Normal 83" xfId="2"/>
    <cellStyle name="Normal 84" xfId="3"/>
    <cellStyle name="Normal_PL. TRABALHO NOVA SAPEZAL-BR 364-2004 - (PREF.)" xfId="6"/>
    <cellStyle name="Porcentagem" xfId="5" builtinId="5"/>
    <cellStyle name="Porcentagem 2" xfId="8"/>
    <cellStyle name="Separador de milhares_PL. TRABALHO NOVA SAPEZAL-BR 364-2004 - (PREF.)" xfId="7"/>
    <cellStyle name="Separador de milhares_Proposta-Prodeagro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53625</xdr:colOff>
      <xdr:row>20</xdr:row>
      <xdr:rowOff>50799</xdr:rowOff>
    </xdr:from>
    <xdr:ext cx="4175475" cy="625475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CaixaDeTexto 1"/>
            <xdr:cNvSpPr txBox="1"/>
          </xdr:nvSpPr>
          <xdr:spPr>
            <a:xfrm>
              <a:off x="1272825" y="5441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>
        <xdr:sp macro="" textlink="">
          <xdr:nvSpPr>
            <xdr:cNvPr id="2" name="CaixaDeTexto 1"/>
            <xdr:cNvSpPr txBox="1"/>
          </xdr:nvSpPr>
          <xdr:spPr>
            <a:xfrm>
              <a:off x="1272825" y="5441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=(</a:t>
              </a:r>
              <a:r>
                <a:rPr lang="pt-BR" sz="2000" b="0" i="0">
                  <a:latin typeface="Cambria Math"/>
                </a:rPr>
                <a:t>(1+𝐴𝐶+𝑆+𝑅+𝐺)∗ (1+𝐷𝐹)  ∗(1+𝐿))/((1 −𝐼))−1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s/Downloads/projetos%20or&#231;amento/PLANILHA%20OR&#199;AMENTARIA%20COMPLE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BDI"/>
      <sheetName val="COMPOSIÇÃO1"/>
      <sheetName val="COMPOSIÇÃO2"/>
      <sheetName val="COMPOSIÇÃO3"/>
      <sheetName val="COMPOSIÇÃO4"/>
      <sheetName val="COMPOSIÇÃO6"/>
      <sheetName val="COMPOSIÇÃO7"/>
      <sheetName val="COMPOSIÇÃO8"/>
      <sheetName val="COMPOSIÇÃO9"/>
      <sheetName val="COMPOSIÇÃO 10"/>
      <sheetName val="COMPOSIÇÃO11"/>
      <sheetName val="COMPOSIÇÃO12"/>
      <sheetName val="COMPOSIÇÃO13"/>
      <sheetName val="COMPOSIÇÃO14"/>
      <sheetName val="COTAÇÃO MERCADO"/>
    </sheetNames>
    <sheetDataSet>
      <sheetData sheetId="0" refreshError="1"/>
      <sheetData sheetId="1" refreshError="1">
        <row r="21">
          <cell r="C21">
            <v>0.27730560614357258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0"/>
  <sheetViews>
    <sheetView view="pageBreakPreview" topLeftCell="A13" zoomScale="60" zoomScaleNormal="100" workbookViewId="0">
      <selection activeCell="B3" sqref="B3:D3"/>
    </sheetView>
  </sheetViews>
  <sheetFormatPr defaultRowHeight="15"/>
  <cols>
    <col min="1" max="1" width="9.7109375" customWidth="1"/>
    <col min="2" max="2" width="17.85546875" customWidth="1"/>
    <col min="3" max="3" width="9.28515625" customWidth="1"/>
    <col min="4" max="4" width="58.5703125" customWidth="1"/>
    <col min="5" max="5" width="5.85546875" customWidth="1"/>
    <col min="6" max="8" width="13.7109375" customWidth="1"/>
    <col min="9" max="9" width="15.5703125" customWidth="1"/>
  </cols>
  <sheetData>
    <row r="1" spans="1:9" ht="15.75">
      <c r="A1" s="100" t="s">
        <v>170</v>
      </c>
      <c r="B1" s="117" t="s">
        <v>58</v>
      </c>
      <c r="C1" s="117"/>
      <c r="D1" s="117"/>
      <c r="E1" s="117"/>
      <c r="F1" s="117"/>
      <c r="G1" s="117"/>
      <c r="H1" s="117"/>
      <c r="I1" s="117"/>
    </row>
    <row r="2" spans="1:9">
      <c r="A2" s="55" t="s">
        <v>171</v>
      </c>
      <c r="B2" s="118" t="s">
        <v>269</v>
      </c>
      <c r="C2" s="118"/>
      <c r="D2" s="118"/>
      <c r="E2" s="119" t="s">
        <v>172</v>
      </c>
      <c r="F2" s="119"/>
      <c r="G2" s="119" t="s">
        <v>271</v>
      </c>
      <c r="H2" s="119"/>
      <c r="I2" s="119" t="s">
        <v>173</v>
      </c>
    </row>
    <row r="3" spans="1:9">
      <c r="A3" s="55" t="s">
        <v>174</v>
      </c>
      <c r="B3" s="118" t="s">
        <v>175</v>
      </c>
      <c r="C3" s="118"/>
      <c r="D3" s="118"/>
      <c r="E3" s="119"/>
      <c r="F3" s="119"/>
      <c r="G3" s="119"/>
      <c r="H3" s="119"/>
      <c r="I3" s="119"/>
    </row>
    <row r="4" spans="1:9">
      <c r="A4" s="56" t="s">
        <v>176</v>
      </c>
      <c r="B4" s="115" t="s">
        <v>268</v>
      </c>
      <c r="C4" s="115"/>
      <c r="D4" s="115"/>
      <c r="E4" s="120"/>
      <c r="F4" s="120"/>
      <c r="G4" s="119"/>
      <c r="H4" s="119"/>
      <c r="I4" s="57">
        <f>[1]BDI!C21</f>
        <v>0.27730560614357258</v>
      </c>
    </row>
    <row r="5" spans="1:9" s="7" customFormat="1" ht="30" customHeight="1">
      <c r="A5" s="116" t="s">
        <v>123</v>
      </c>
      <c r="B5" s="116"/>
      <c r="C5" s="116"/>
      <c r="D5" s="116"/>
      <c r="E5" s="116"/>
      <c r="F5" s="116"/>
      <c r="G5" s="116"/>
      <c r="H5" s="116"/>
      <c r="I5" s="116"/>
    </row>
    <row r="6" spans="1:9" ht="28.5" customHeight="1">
      <c r="A6" s="108" t="s">
        <v>39</v>
      </c>
      <c r="B6" s="108" t="s">
        <v>28</v>
      </c>
      <c r="C6" s="108" t="s">
        <v>14</v>
      </c>
      <c r="D6" s="108" t="s">
        <v>25</v>
      </c>
      <c r="E6" s="108" t="s">
        <v>21</v>
      </c>
      <c r="F6" s="108" t="s">
        <v>36</v>
      </c>
      <c r="G6" s="108" t="s">
        <v>57</v>
      </c>
      <c r="H6" s="49" t="s">
        <v>38</v>
      </c>
      <c r="I6" s="108" t="s">
        <v>33</v>
      </c>
    </row>
    <row r="7" spans="1:9" s="1" customFormat="1" ht="29.25" customHeight="1">
      <c r="A7" s="108"/>
      <c r="B7" s="108"/>
      <c r="C7" s="108"/>
      <c r="D7" s="108"/>
      <c r="E7" s="108"/>
      <c r="F7" s="108"/>
      <c r="G7" s="108"/>
      <c r="H7" s="50">
        <f>BDI!C20</f>
        <v>0.27730560614357258</v>
      </c>
      <c r="I7" s="108"/>
    </row>
    <row r="8" spans="1:9" s="2" customFormat="1" ht="15" customHeight="1">
      <c r="A8" s="99" t="s">
        <v>5</v>
      </c>
      <c r="B8" s="9"/>
      <c r="C8" s="9"/>
      <c r="D8" s="9" t="s">
        <v>22</v>
      </c>
      <c r="E8" s="9"/>
      <c r="F8" s="10"/>
      <c r="G8" s="11"/>
      <c r="H8" s="11"/>
      <c r="I8" s="47">
        <f>SUM(I9:I12)</f>
        <v>22300.829999999998</v>
      </c>
    </row>
    <row r="9" spans="1:9" s="2" customFormat="1" ht="33" customHeight="1">
      <c r="A9" s="98" t="s">
        <v>1</v>
      </c>
      <c r="B9" s="43" t="s">
        <v>46</v>
      </c>
      <c r="C9" s="43" t="s">
        <v>24</v>
      </c>
      <c r="D9" s="44" t="s">
        <v>9</v>
      </c>
      <c r="E9" s="43" t="s">
        <v>19</v>
      </c>
      <c r="F9" s="46">
        <v>1</v>
      </c>
      <c r="G9" s="45">
        <v>316.88</v>
      </c>
      <c r="H9" s="45">
        <f>G9+(G9*H7)</f>
        <v>404.75260047477525</v>
      </c>
      <c r="I9" s="45">
        <f>TRUNC(F9*H9,2)</f>
        <v>404.75</v>
      </c>
    </row>
    <row r="10" spans="1:9" s="2" customFormat="1" ht="36.75" customHeight="1">
      <c r="A10" s="98" t="s">
        <v>2</v>
      </c>
      <c r="B10" s="43" t="s">
        <v>30</v>
      </c>
      <c r="C10" s="43" t="s">
        <v>24</v>
      </c>
      <c r="D10" s="44" t="s">
        <v>44</v>
      </c>
      <c r="E10" s="43" t="s">
        <v>20</v>
      </c>
      <c r="F10" s="46">
        <v>189.12</v>
      </c>
      <c r="G10" s="45">
        <v>56.13</v>
      </c>
      <c r="H10" s="45">
        <f>G10+(G10*H7)</f>
        <v>71.695163672838731</v>
      </c>
      <c r="I10" s="45">
        <f t="shared" ref="I10:I12" si="0">TRUNC(F10*H10,2)</f>
        <v>13558.98</v>
      </c>
    </row>
    <row r="11" spans="1:9" s="2" customFormat="1" ht="36" customHeight="1">
      <c r="A11" s="98" t="s">
        <v>3</v>
      </c>
      <c r="B11" s="43" t="s">
        <v>52</v>
      </c>
      <c r="C11" s="43" t="s">
        <v>24</v>
      </c>
      <c r="D11" s="44" t="s">
        <v>45</v>
      </c>
      <c r="E11" s="43" t="s">
        <v>20</v>
      </c>
      <c r="F11" s="46">
        <v>186.56</v>
      </c>
      <c r="G11" s="45">
        <v>34.03</v>
      </c>
      <c r="H11" s="45">
        <f>G11+(G11*H7)</f>
        <v>43.466709777065773</v>
      </c>
      <c r="I11" s="45">
        <f t="shared" si="0"/>
        <v>8109.14</v>
      </c>
    </row>
    <row r="12" spans="1:9" s="2" customFormat="1" ht="33.75" customHeight="1">
      <c r="A12" s="98" t="s">
        <v>4</v>
      </c>
      <c r="B12" s="43" t="s">
        <v>6</v>
      </c>
      <c r="C12" s="43" t="s">
        <v>24</v>
      </c>
      <c r="D12" s="44" t="s">
        <v>41</v>
      </c>
      <c r="E12" s="43" t="s">
        <v>19</v>
      </c>
      <c r="F12" s="46">
        <v>83.4</v>
      </c>
      <c r="G12" s="45">
        <v>2.14</v>
      </c>
      <c r="H12" s="45">
        <f>G12+(G12*H7)</f>
        <v>2.7334339971472454</v>
      </c>
      <c r="I12" s="45">
        <f t="shared" si="0"/>
        <v>227.96</v>
      </c>
    </row>
    <row r="13" spans="1:9" s="2" customFormat="1" ht="15" customHeight="1">
      <c r="A13" s="99" t="s">
        <v>7</v>
      </c>
      <c r="B13" s="9"/>
      <c r="C13" s="9"/>
      <c r="D13" s="9" t="s">
        <v>54</v>
      </c>
      <c r="E13" s="9"/>
      <c r="F13" s="10"/>
      <c r="G13" s="11"/>
      <c r="H13" s="11"/>
      <c r="I13" s="47">
        <f>SUM(I14:I48)</f>
        <v>132642.38</v>
      </c>
    </row>
    <row r="14" spans="1:9" s="2" customFormat="1" ht="52.5" customHeight="1">
      <c r="A14" s="43" t="s">
        <v>233</v>
      </c>
      <c r="B14" s="43" t="s">
        <v>113</v>
      </c>
      <c r="C14" s="43" t="s">
        <v>24</v>
      </c>
      <c r="D14" s="44" t="s">
        <v>114</v>
      </c>
      <c r="E14" s="43" t="s">
        <v>31</v>
      </c>
      <c r="F14" s="46">
        <v>1</v>
      </c>
      <c r="G14" s="45">
        <v>787.06</v>
      </c>
      <c r="H14" s="45">
        <f>G14+(G14*H7)</f>
        <v>1005.3161503713602</v>
      </c>
      <c r="I14" s="45">
        <f>TRUNC(F14*H14,2)</f>
        <v>1005.31</v>
      </c>
    </row>
    <row r="15" spans="1:9" s="2" customFormat="1" ht="43.5" customHeight="1">
      <c r="A15" s="43" t="s">
        <v>234</v>
      </c>
      <c r="B15" s="43" t="s">
        <v>115</v>
      </c>
      <c r="C15" s="43" t="s">
        <v>24</v>
      </c>
      <c r="D15" s="44" t="s">
        <v>116</v>
      </c>
      <c r="E15" s="43" t="s">
        <v>31</v>
      </c>
      <c r="F15" s="46">
        <v>1</v>
      </c>
      <c r="G15" s="45">
        <v>68.540000000000006</v>
      </c>
      <c r="H15" s="45">
        <f>G15+(G15*H7)</f>
        <v>87.546526245080472</v>
      </c>
      <c r="I15" s="45">
        <f t="shared" ref="I15:I37" si="1">TRUNC(F15*H15,2)</f>
        <v>87.54</v>
      </c>
    </row>
    <row r="16" spans="1:9" s="2" customFormat="1" ht="41.25" customHeight="1">
      <c r="A16" s="43" t="s">
        <v>235</v>
      </c>
      <c r="B16" s="43" t="s">
        <v>13</v>
      </c>
      <c r="C16" s="43" t="s">
        <v>24</v>
      </c>
      <c r="D16" s="44" t="s">
        <v>56</v>
      </c>
      <c r="E16" s="43" t="s">
        <v>31</v>
      </c>
      <c r="F16" s="46">
        <v>31</v>
      </c>
      <c r="G16" s="45">
        <v>40.369999999999997</v>
      </c>
      <c r="H16" s="45">
        <f>G16+(G16*H7)</f>
        <v>51.564827320016022</v>
      </c>
      <c r="I16" s="45">
        <f t="shared" si="1"/>
        <v>1598.5</v>
      </c>
    </row>
    <row r="17" spans="1:9" s="2" customFormat="1" ht="39" customHeight="1">
      <c r="A17" s="43" t="s">
        <v>236</v>
      </c>
      <c r="B17" s="43" t="s">
        <v>12</v>
      </c>
      <c r="C17" s="43" t="s">
        <v>24</v>
      </c>
      <c r="D17" s="44" t="s">
        <v>29</v>
      </c>
      <c r="E17" s="43" t="s">
        <v>31</v>
      </c>
      <c r="F17" s="46">
        <v>5</v>
      </c>
      <c r="G17" s="45">
        <v>39.57</v>
      </c>
      <c r="H17" s="45">
        <f>G17+(G17*H7)</f>
        <v>50.542982835101171</v>
      </c>
      <c r="I17" s="45">
        <f t="shared" si="1"/>
        <v>252.71</v>
      </c>
    </row>
    <row r="18" spans="1:9" s="2" customFormat="1" ht="25.5" customHeight="1">
      <c r="A18" s="43" t="s">
        <v>237</v>
      </c>
      <c r="B18" s="43" t="s">
        <v>117</v>
      </c>
      <c r="C18" s="43" t="s">
        <v>24</v>
      </c>
      <c r="D18" s="44" t="s">
        <v>118</v>
      </c>
      <c r="E18" s="43" t="s">
        <v>31</v>
      </c>
      <c r="F18" s="46">
        <v>1</v>
      </c>
      <c r="G18" s="45">
        <v>67.900000000000006</v>
      </c>
      <c r="H18" s="45">
        <f>G18+(G18*H7)</f>
        <v>86.729050657148591</v>
      </c>
      <c r="I18" s="45">
        <f t="shared" si="1"/>
        <v>86.72</v>
      </c>
    </row>
    <row r="19" spans="1:9" s="2" customFormat="1" ht="30" customHeight="1">
      <c r="A19" s="43" t="s">
        <v>238</v>
      </c>
      <c r="B19" s="43" t="s">
        <v>119</v>
      </c>
      <c r="C19" s="43" t="s">
        <v>24</v>
      </c>
      <c r="D19" s="44" t="s">
        <v>120</v>
      </c>
      <c r="E19" s="43" t="s">
        <v>31</v>
      </c>
      <c r="F19" s="46">
        <v>1</v>
      </c>
      <c r="G19" s="45">
        <v>901.12</v>
      </c>
      <c r="H19" s="45">
        <f>G19+(G19*H7)</f>
        <v>1151.0056278080961</v>
      </c>
      <c r="I19" s="45">
        <f t="shared" si="1"/>
        <v>1151</v>
      </c>
    </row>
    <row r="20" spans="1:9" s="2" customFormat="1" ht="42" customHeight="1">
      <c r="A20" s="43" t="s">
        <v>239</v>
      </c>
      <c r="B20" s="43" t="s">
        <v>34</v>
      </c>
      <c r="C20" s="43" t="s">
        <v>24</v>
      </c>
      <c r="D20" s="44" t="s">
        <v>26</v>
      </c>
      <c r="E20" s="43" t="s">
        <v>11</v>
      </c>
      <c r="F20" s="46">
        <v>897.6</v>
      </c>
      <c r="G20" s="45">
        <v>2.42</v>
      </c>
      <c r="H20" s="45">
        <f>G20+(G20*H7)</f>
        <v>3.0910795668674456</v>
      </c>
      <c r="I20" s="45">
        <f t="shared" si="1"/>
        <v>2774.55</v>
      </c>
    </row>
    <row r="21" spans="1:9" s="2" customFormat="1" ht="35.25" customHeight="1">
      <c r="A21" s="43" t="s">
        <v>240</v>
      </c>
      <c r="B21" s="43" t="s">
        <v>35</v>
      </c>
      <c r="C21" s="43" t="s">
        <v>24</v>
      </c>
      <c r="D21" s="44" t="s">
        <v>53</v>
      </c>
      <c r="E21" s="43" t="s">
        <v>11</v>
      </c>
      <c r="F21" s="46">
        <v>6588.23</v>
      </c>
      <c r="G21" s="45">
        <v>3.88</v>
      </c>
      <c r="H21" s="45">
        <f>G21+(G21*H7)</f>
        <v>4.9559457518370618</v>
      </c>
      <c r="I21" s="45">
        <f t="shared" si="1"/>
        <v>32650.91</v>
      </c>
    </row>
    <row r="22" spans="1:9" s="2" customFormat="1" ht="38.25" customHeight="1">
      <c r="A22" s="43" t="s">
        <v>241</v>
      </c>
      <c r="B22" s="43" t="s">
        <v>42</v>
      </c>
      <c r="C22" s="43" t="s">
        <v>24</v>
      </c>
      <c r="D22" s="44" t="s">
        <v>40</v>
      </c>
      <c r="E22" s="43" t="s">
        <v>11</v>
      </c>
      <c r="F22" s="46">
        <v>136.4</v>
      </c>
      <c r="G22" s="45">
        <v>5.62</v>
      </c>
      <c r="H22" s="45">
        <f>G22+(G22*H7)</f>
        <v>7.1784575065268781</v>
      </c>
      <c r="I22" s="45">
        <f t="shared" si="1"/>
        <v>979.14</v>
      </c>
    </row>
    <row r="23" spans="1:9" s="2" customFormat="1" ht="39" customHeight="1">
      <c r="A23" s="43" t="s">
        <v>242</v>
      </c>
      <c r="B23" s="43" t="s">
        <v>43</v>
      </c>
      <c r="C23" s="43" t="s">
        <v>24</v>
      </c>
      <c r="D23" s="44" t="s">
        <v>16</v>
      </c>
      <c r="E23" s="43" t="s">
        <v>11</v>
      </c>
      <c r="F23" s="46">
        <v>115</v>
      </c>
      <c r="G23" s="45">
        <v>29.06</v>
      </c>
      <c r="H23" s="45">
        <f>G23+(G23*H7)</f>
        <v>37.11850091453222</v>
      </c>
      <c r="I23" s="45">
        <f t="shared" si="1"/>
        <v>4268.62</v>
      </c>
    </row>
    <row r="24" spans="1:9" s="2" customFormat="1" ht="30" customHeight="1">
      <c r="A24" s="43" t="s">
        <v>243</v>
      </c>
      <c r="B24" s="43" t="s">
        <v>121</v>
      </c>
      <c r="C24" s="43" t="s">
        <v>24</v>
      </c>
      <c r="D24" s="44" t="s">
        <v>122</v>
      </c>
      <c r="E24" s="43" t="s">
        <v>11</v>
      </c>
      <c r="F24" s="46">
        <v>324</v>
      </c>
      <c r="G24" s="45">
        <v>83.66</v>
      </c>
      <c r="H24" s="45">
        <f>G24+(G24*H7)</f>
        <v>106.85938700997127</v>
      </c>
      <c r="I24" s="45">
        <f t="shared" si="1"/>
        <v>34622.44</v>
      </c>
    </row>
    <row r="25" spans="1:9" s="2" customFormat="1" ht="30" customHeight="1">
      <c r="A25" s="43" t="s">
        <v>244</v>
      </c>
      <c r="B25" s="43" t="s">
        <v>124</v>
      </c>
      <c r="C25" s="43" t="s">
        <v>24</v>
      </c>
      <c r="D25" s="44" t="s">
        <v>125</v>
      </c>
      <c r="E25" s="43" t="s">
        <v>11</v>
      </c>
      <c r="F25" s="46">
        <v>395</v>
      </c>
      <c r="G25" s="45">
        <v>13.39</v>
      </c>
      <c r="H25" s="45">
        <f>G25+(G25*H7)</f>
        <v>17.103122066262436</v>
      </c>
      <c r="I25" s="45">
        <f t="shared" si="1"/>
        <v>6755.73</v>
      </c>
    </row>
    <row r="26" spans="1:9" s="2" customFormat="1" ht="30" customHeight="1">
      <c r="A26" s="43" t="s">
        <v>245</v>
      </c>
      <c r="B26" s="43" t="s">
        <v>126</v>
      </c>
      <c r="C26" s="43" t="s">
        <v>24</v>
      </c>
      <c r="D26" s="44" t="s">
        <v>127</v>
      </c>
      <c r="E26" s="43" t="s">
        <v>11</v>
      </c>
      <c r="F26" s="46">
        <v>33</v>
      </c>
      <c r="G26" s="45">
        <v>19.45</v>
      </c>
      <c r="H26" s="45">
        <f>G26+(G26*H7)</f>
        <v>24.843594039492487</v>
      </c>
      <c r="I26" s="45">
        <f t="shared" si="1"/>
        <v>819.83</v>
      </c>
    </row>
    <row r="27" spans="1:9" s="2" customFormat="1" ht="30" customHeight="1">
      <c r="A27" s="43" t="s">
        <v>246</v>
      </c>
      <c r="B27" s="43" t="s">
        <v>128</v>
      </c>
      <c r="C27" s="43" t="s">
        <v>24</v>
      </c>
      <c r="D27" s="44" t="s">
        <v>129</v>
      </c>
      <c r="E27" s="43" t="s">
        <v>11</v>
      </c>
      <c r="F27" s="46">
        <v>26.4</v>
      </c>
      <c r="G27" s="45">
        <v>23.42</v>
      </c>
      <c r="H27" s="45">
        <f>G27+(G27*H7)</f>
        <v>29.914497295882473</v>
      </c>
      <c r="I27" s="45">
        <f t="shared" si="1"/>
        <v>789.74</v>
      </c>
    </row>
    <row r="28" spans="1:9" s="2" customFormat="1" ht="32.25" customHeight="1">
      <c r="A28" s="43" t="s">
        <v>247</v>
      </c>
      <c r="B28" s="43" t="s">
        <v>130</v>
      </c>
      <c r="C28" s="43" t="s">
        <v>24</v>
      </c>
      <c r="D28" s="44" t="s">
        <v>131</v>
      </c>
      <c r="E28" s="43" t="s">
        <v>11</v>
      </c>
      <c r="F28" s="46">
        <v>25.3</v>
      </c>
      <c r="G28" s="45">
        <v>35.69</v>
      </c>
      <c r="H28" s="45">
        <f>G28+(G28*H7)</f>
        <v>45.5870370832641</v>
      </c>
      <c r="I28" s="45">
        <f t="shared" si="1"/>
        <v>1153.3499999999999</v>
      </c>
    </row>
    <row r="29" spans="1:9" s="2" customFormat="1" ht="37.5" customHeight="1">
      <c r="A29" s="43" t="s">
        <v>248</v>
      </c>
      <c r="B29" s="43" t="s">
        <v>132</v>
      </c>
      <c r="C29" s="43" t="s">
        <v>24</v>
      </c>
      <c r="D29" s="44" t="s">
        <v>133</v>
      </c>
      <c r="E29" s="43" t="s">
        <v>11</v>
      </c>
      <c r="F29" s="46">
        <v>444.4</v>
      </c>
      <c r="G29" s="45">
        <v>45.11</v>
      </c>
      <c r="H29" s="45">
        <f>G29+(G29*H7)</f>
        <v>57.619255893136561</v>
      </c>
      <c r="I29" s="45">
        <f t="shared" si="1"/>
        <v>25605.99</v>
      </c>
    </row>
    <row r="30" spans="1:9" s="2" customFormat="1" ht="33" customHeight="1">
      <c r="A30" s="43" t="s">
        <v>249</v>
      </c>
      <c r="B30" s="43" t="s">
        <v>134</v>
      </c>
      <c r="C30" s="43" t="s">
        <v>24</v>
      </c>
      <c r="D30" s="44" t="s">
        <v>135</v>
      </c>
      <c r="E30" s="43" t="s">
        <v>31</v>
      </c>
      <c r="F30" s="46">
        <v>30</v>
      </c>
      <c r="G30" s="45">
        <v>2.4900000000000002</v>
      </c>
      <c r="H30" s="45">
        <f>G30+(G30*H7)</f>
        <v>3.1804909592974959</v>
      </c>
      <c r="I30" s="45">
        <f t="shared" si="1"/>
        <v>95.41</v>
      </c>
    </row>
    <row r="31" spans="1:9" s="2" customFormat="1" ht="29.25" customHeight="1">
      <c r="A31" s="43" t="s">
        <v>250</v>
      </c>
      <c r="B31" s="43" t="s">
        <v>136</v>
      </c>
      <c r="C31" s="43" t="s">
        <v>24</v>
      </c>
      <c r="D31" s="44" t="s">
        <v>137</v>
      </c>
      <c r="E31" s="43" t="s">
        <v>31</v>
      </c>
      <c r="F31" s="46">
        <v>30</v>
      </c>
      <c r="G31" s="45">
        <v>2.91</v>
      </c>
      <c r="H31" s="45">
        <f>G31+(G31*H7)</f>
        <v>3.7169593138777963</v>
      </c>
      <c r="I31" s="45">
        <f t="shared" si="1"/>
        <v>111.5</v>
      </c>
    </row>
    <row r="32" spans="1:9" s="2" customFormat="1" ht="33" customHeight="1">
      <c r="A32" s="43" t="s">
        <v>251</v>
      </c>
      <c r="B32" s="43" t="s">
        <v>138</v>
      </c>
      <c r="C32" s="43" t="s">
        <v>24</v>
      </c>
      <c r="D32" s="44" t="s">
        <v>139</v>
      </c>
      <c r="E32" s="43" t="s">
        <v>31</v>
      </c>
      <c r="F32" s="46">
        <v>6</v>
      </c>
      <c r="G32" s="45">
        <v>53.78</v>
      </c>
      <c r="H32" s="45">
        <f>G32+(G32*H7)</f>
        <v>68.693495498401333</v>
      </c>
      <c r="I32" s="45">
        <f t="shared" si="1"/>
        <v>412.16</v>
      </c>
    </row>
    <row r="33" spans="1:9" s="2" customFormat="1" ht="39" customHeight="1">
      <c r="A33" s="43" t="s">
        <v>252</v>
      </c>
      <c r="B33" s="43" t="s">
        <v>140</v>
      </c>
      <c r="C33" s="43" t="s">
        <v>24</v>
      </c>
      <c r="D33" s="44" t="s">
        <v>141</v>
      </c>
      <c r="E33" s="43" t="s">
        <v>11</v>
      </c>
      <c r="F33" s="46">
        <v>4</v>
      </c>
      <c r="G33" s="45">
        <v>26.53</v>
      </c>
      <c r="H33" s="45">
        <f>G33+(G33*H7)</f>
        <v>33.886917730988984</v>
      </c>
      <c r="I33" s="45">
        <f t="shared" si="1"/>
        <v>135.54</v>
      </c>
    </row>
    <row r="34" spans="1:9" s="2" customFormat="1" ht="38.25" customHeight="1">
      <c r="A34" s="43" t="s">
        <v>253</v>
      </c>
      <c r="B34" s="43" t="s">
        <v>142</v>
      </c>
      <c r="C34" s="43" t="s">
        <v>24</v>
      </c>
      <c r="D34" s="44" t="s">
        <v>143</v>
      </c>
      <c r="E34" s="43" t="s">
        <v>11</v>
      </c>
      <c r="F34" s="46">
        <v>23.1</v>
      </c>
      <c r="G34" s="45">
        <v>41.9</v>
      </c>
      <c r="H34" s="45">
        <f>G34+(G34*H7)</f>
        <v>53.519104897415687</v>
      </c>
      <c r="I34" s="45">
        <f t="shared" si="1"/>
        <v>1236.29</v>
      </c>
    </row>
    <row r="35" spans="1:9" s="2" customFormat="1" ht="27" customHeight="1">
      <c r="A35" s="43" t="s">
        <v>254</v>
      </c>
      <c r="B35" s="43" t="s">
        <v>144</v>
      </c>
      <c r="C35" s="43" t="s">
        <v>24</v>
      </c>
      <c r="D35" s="44" t="s">
        <v>145</v>
      </c>
      <c r="E35" s="43" t="s">
        <v>31</v>
      </c>
      <c r="F35" s="46">
        <v>2</v>
      </c>
      <c r="G35" s="45">
        <v>24.04</v>
      </c>
      <c r="H35" s="45">
        <f>G35+(G35*H7)</f>
        <v>30.706426771691483</v>
      </c>
      <c r="I35" s="45">
        <f t="shared" si="1"/>
        <v>61.41</v>
      </c>
    </row>
    <row r="36" spans="1:9" s="2" customFormat="1" ht="39" customHeight="1">
      <c r="A36" s="43" t="s">
        <v>255</v>
      </c>
      <c r="B36" s="43" t="s">
        <v>146</v>
      </c>
      <c r="C36" s="43" t="s">
        <v>24</v>
      </c>
      <c r="D36" s="44" t="s">
        <v>147</v>
      </c>
      <c r="E36" s="43" t="s">
        <v>11</v>
      </c>
      <c r="F36" s="46">
        <v>95.7</v>
      </c>
      <c r="G36" s="45">
        <v>5.77</v>
      </c>
      <c r="H36" s="45">
        <f>G36+(G36*H7)</f>
        <v>7.3700533474484136</v>
      </c>
      <c r="I36" s="45">
        <f t="shared" si="1"/>
        <v>705.31</v>
      </c>
    </row>
    <row r="37" spans="1:9" s="2" customFormat="1" ht="42" customHeight="1">
      <c r="A37" s="43" t="s">
        <v>256</v>
      </c>
      <c r="B37" s="43" t="s">
        <v>148</v>
      </c>
      <c r="C37" s="43" t="s">
        <v>24</v>
      </c>
      <c r="D37" s="44" t="s">
        <v>149</v>
      </c>
      <c r="E37" s="43" t="s">
        <v>11</v>
      </c>
      <c r="F37" s="46">
        <v>20.9</v>
      </c>
      <c r="G37" s="45">
        <v>7.25</v>
      </c>
      <c r="H37" s="45">
        <f>G37+(G37*H7)</f>
        <v>9.2604656445409006</v>
      </c>
      <c r="I37" s="45">
        <f t="shared" si="1"/>
        <v>193.54</v>
      </c>
    </row>
    <row r="38" spans="1:9" s="2" customFormat="1" ht="38.25" customHeight="1">
      <c r="A38" s="43" t="s">
        <v>257</v>
      </c>
      <c r="B38" s="12"/>
      <c r="C38" s="43" t="s">
        <v>150</v>
      </c>
      <c r="D38" s="44" t="s">
        <v>151</v>
      </c>
      <c r="E38" s="43" t="s">
        <v>31</v>
      </c>
      <c r="F38" s="46">
        <v>34</v>
      </c>
      <c r="G38" s="45">
        <f>COMPOSIÇÃO!J21</f>
        <v>19.12</v>
      </c>
      <c r="H38" s="45">
        <f>G38+(G38*H7)</f>
        <v>24.422083189465109</v>
      </c>
      <c r="I38" s="45">
        <f>TRUNC(F38*H38,2)</f>
        <v>830.35</v>
      </c>
    </row>
    <row r="39" spans="1:9" s="2" customFormat="1" ht="37.5" customHeight="1">
      <c r="A39" s="43" t="s">
        <v>258</v>
      </c>
      <c r="B39" s="43" t="s">
        <v>152</v>
      </c>
      <c r="C39" s="43" t="s">
        <v>24</v>
      </c>
      <c r="D39" s="44" t="s">
        <v>153</v>
      </c>
      <c r="E39" s="43" t="s">
        <v>31</v>
      </c>
      <c r="F39" s="46">
        <v>14</v>
      </c>
      <c r="G39" s="45">
        <v>352.92</v>
      </c>
      <c r="H39" s="45">
        <f>G39+(G39*H7)</f>
        <v>450.78669452018966</v>
      </c>
      <c r="I39" s="45">
        <f t="shared" ref="I39:I47" si="2">TRUNC(F39*H39,2)</f>
        <v>6311.01</v>
      </c>
    </row>
    <row r="40" spans="1:9" s="2" customFormat="1" ht="36" customHeight="1">
      <c r="A40" s="43" t="s">
        <v>259</v>
      </c>
      <c r="B40" s="43" t="s">
        <v>154</v>
      </c>
      <c r="C40" s="43" t="s">
        <v>24</v>
      </c>
      <c r="D40" s="44" t="s">
        <v>155</v>
      </c>
      <c r="E40" s="43" t="s">
        <v>31</v>
      </c>
      <c r="F40" s="46">
        <v>7</v>
      </c>
      <c r="G40" s="45">
        <v>261.10000000000002</v>
      </c>
      <c r="H40" s="45">
        <f>G40+(G40*H7)</f>
        <v>333.50449376408682</v>
      </c>
      <c r="I40" s="45">
        <f t="shared" si="2"/>
        <v>2334.5300000000002</v>
      </c>
    </row>
    <row r="41" spans="1:9" s="2" customFormat="1" ht="37.5" customHeight="1">
      <c r="A41" s="43" t="s">
        <v>260</v>
      </c>
      <c r="B41" s="43" t="s">
        <v>156</v>
      </c>
      <c r="C41" s="43" t="s">
        <v>24</v>
      </c>
      <c r="D41" s="44" t="s">
        <v>157</v>
      </c>
      <c r="E41" s="43" t="s">
        <v>31</v>
      </c>
      <c r="F41" s="46">
        <v>7</v>
      </c>
      <c r="G41" s="45">
        <v>139.06</v>
      </c>
      <c r="H41" s="45">
        <f>G41+(G41*H7)</f>
        <v>177.62211759032522</v>
      </c>
      <c r="I41" s="45">
        <f t="shared" si="2"/>
        <v>1243.3499999999999</v>
      </c>
    </row>
    <row r="42" spans="1:9" s="2" customFormat="1" ht="22.5" customHeight="1">
      <c r="A42" s="43" t="s">
        <v>261</v>
      </c>
      <c r="B42" s="43">
        <v>73607</v>
      </c>
      <c r="C42" s="43" t="s">
        <v>24</v>
      </c>
      <c r="D42" s="44" t="s">
        <v>158</v>
      </c>
      <c r="E42" s="43" t="s">
        <v>31</v>
      </c>
      <c r="F42" s="46">
        <v>7</v>
      </c>
      <c r="G42" s="45">
        <v>72.989999999999995</v>
      </c>
      <c r="H42" s="45">
        <f>G42+(G42*H7)</f>
        <v>93.230536192419351</v>
      </c>
      <c r="I42" s="45">
        <f t="shared" si="2"/>
        <v>652.61</v>
      </c>
    </row>
    <row r="43" spans="1:9" s="2" customFormat="1" ht="30" customHeight="1">
      <c r="A43" s="43" t="s">
        <v>262</v>
      </c>
      <c r="B43" s="43"/>
      <c r="C43" s="43" t="s">
        <v>150</v>
      </c>
      <c r="D43" s="44" t="s">
        <v>37</v>
      </c>
      <c r="E43" s="43" t="s">
        <v>31</v>
      </c>
      <c r="F43" s="46">
        <v>6</v>
      </c>
      <c r="G43" s="45">
        <f>COMPOSIÇÃO!J11</f>
        <v>136.5</v>
      </c>
      <c r="H43" s="45">
        <f>G43+(G43*H7)</f>
        <v>174.35221523859767</v>
      </c>
      <c r="I43" s="45">
        <f t="shared" si="2"/>
        <v>1046.1099999999999</v>
      </c>
    </row>
    <row r="44" spans="1:9" s="2" customFormat="1" ht="22.5" customHeight="1">
      <c r="A44" s="43" t="s">
        <v>263</v>
      </c>
      <c r="B44" s="43" t="s">
        <v>159</v>
      </c>
      <c r="C44" s="43" t="s">
        <v>24</v>
      </c>
      <c r="D44" s="44" t="s">
        <v>160</v>
      </c>
      <c r="E44" s="43" t="s">
        <v>31</v>
      </c>
      <c r="F44" s="46">
        <v>6</v>
      </c>
      <c r="G44" s="45">
        <v>39.020000000000003</v>
      </c>
      <c r="H44" s="45">
        <f>G44+(G44*H7)</f>
        <v>49.840464751722209</v>
      </c>
      <c r="I44" s="45">
        <f t="shared" si="2"/>
        <v>299.04000000000002</v>
      </c>
    </row>
    <row r="45" spans="1:9" s="2" customFormat="1" ht="35.25" customHeight="1">
      <c r="A45" s="43" t="s">
        <v>264</v>
      </c>
      <c r="B45" s="43" t="s">
        <v>161</v>
      </c>
      <c r="C45" s="43" t="s">
        <v>24</v>
      </c>
      <c r="D45" s="44" t="s">
        <v>162</v>
      </c>
      <c r="E45" s="43" t="s">
        <v>31</v>
      </c>
      <c r="F45" s="46">
        <v>6</v>
      </c>
      <c r="G45" s="45">
        <v>2.93</v>
      </c>
      <c r="H45" s="45">
        <f>G45+(G45*H7)</f>
        <v>3.742505426000668</v>
      </c>
      <c r="I45" s="45">
        <f t="shared" si="2"/>
        <v>22.45</v>
      </c>
    </row>
    <row r="46" spans="1:9" s="2" customFormat="1" ht="22.5" customHeight="1">
      <c r="A46" s="43" t="s">
        <v>265</v>
      </c>
      <c r="B46" s="43" t="s">
        <v>163</v>
      </c>
      <c r="C46" s="43" t="s">
        <v>24</v>
      </c>
      <c r="D46" s="44" t="s">
        <v>164</v>
      </c>
      <c r="E46" s="43" t="s">
        <v>11</v>
      </c>
      <c r="F46" s="46">
        <v>14</v>
      </c>
      <c r="G46" s="45">
        <v>35.36</v>
      </c>
      <c r="H46" s="45">
        <f>G46+(G46*H7)</f>
        <v>45.165526233236726</v>
      </c>
      <c r="I46" s="45">
        <f t="shared" si="2"/>
        <v>632.30999999999995</v>
      </c>
    </row>
    <row r="47" spans="1:9" s="2" customFormat="1" ht="24" customHeight="1">
      <c r="A47" s="43" t="s">
        <v>266</v>
      </c>
      <c r="B47" s="43" t="s">
        <v>165</v>
      </c>
      <c r="C47" s="43" t="s">
        <v>166</v>
      </c>
      <c r="D47" s="44" t="s">
        <v>167</v>
      </c>
      <c r="E47" s="43" t="s">
        <v>168</v>
      </c>
      <c r="F47" s="46">
        <v>1</v>
      </c>
      <c r="G47" s="45">
        <v>399.9</v>
      </c>
      <c r="H47" s="45">
        <f>G47+(G47*H7)</f>
        <v>510.79451189681464</v>
      </c>
      <c r="I47" s="45">
        <f t="shared" si="2"/>
        <v>510.79</v>
      </c>
    </row>
    <row r="48" spans="1:9" s="2" customFormat="1" ht="25.5" customHeight="1">
      <c r="A48" s="43" t="s">
        <v>267</v>
      </c>
      <c r="B48" s="43">
        <v>91992</v>
      </c>
      <c r="C48" s="43" t="s">
        <v>24</v>
      </c>
      <c r="D48" s="44" t="s">
        <v>169</v>
      </c>
      <c r="E48" s="43" t="s">
        <v>31</v>
      </c>
      <c r="F48" s="46">
        <v>36</v>
      </c>
      <c r="G48" s="45">
        <v>26.24</v>
      </c>
      <c r="H48" s="45">
        <f>G48+(G48*H7)</f>
        <v>33.516499105207345</v>
      </c>
      <c r="I48" s="45">
        <f>TRUNC(F48*H48,2)</f>
        <v>1206.5899999999999</v>
      </c>
    </row>
    <row r="49" spans="1:9" s="2" customFormat="1" ht="15" customHeight="1">
      <c r="A49" s="99" t="s">
        <v>8</v>
      </c>
      <c r="B49" s="9"/>
      <c r="C49" s="9"/>
      <c r="D49" s="9" t="s">
        <v>0</v>
      </c>
      <c r="E49" s="9"/>
      <c r="F49" s="10"/>
      <c r="G49" s="11"/>
      <c r="H49" s="11"/>
      <c r="I49" s="47">
        <f>SUM(I50:I52)</f>
        <v>9204.89</v>
      </c>
    </row>
    <row r="50" spans="1:9" s="2" customFormat="1" ht="37.5" customHeight="1">
      <c r="A50" s="98" t="s">
        <v>47</v>
      </c>
      <c r="B50" s="43" t="s">
        <v>50</v>
      </c>
      <c r="C50" s="43" t="s">
        <v>24</v>
      </c>
      <c r="D50" s="44" t="s">
        <v>27</v>
      </c>
      <c r="E50" s="43" t="s">
        <v>19</v>
      </c>
      <c r="F50" s="46">
        <v>83.4</v>
      </c>
      <c r="G50" s="45">
        <v>77.09</v>
      </c>
      <c r="H50" s="45">
        <f>G50+(G50*H7)</f>
        <v>98.467489177608016</v>
      </c>
      <c r="I50" s="45">
        <f>TRUNC(F50*H50,2)</f>
        <v>8212.18</v>
      </c>
    </row>
    <row r="51" spans="1:9" s="2" customFormat="1" ht="30.75" customHeight="1">
      <c r="A51" s="98" t="s">
        <v>48</v>
      </c>
      <c r="B51" s="43" t="s">
        <v>18</v>
      </c>
      <c r="C51" s="43" t="s">
        <v>24</v>
      </c>
      <c r="D51" s="44" t="s">
        <v>51</v>
      </c>
      <c r="E51" s="43" t="s">
        <v>19</v>
      </c>
      <c r="F51" s="46">
        <v>35</v>
      </c>
      <c r="G51" s="45">
        <v>9.73</v>
      </c>
      <c r="H51" s="45">
        <f>G51+(G51*H7)</f>
        <v>12.428183547776962</v>
      </c>
      <c r="I51" s="45">
        <f t="shared" ref="I51:I52" si="3">TRUNC(F51*H51,2)</f>
        <v>434.98</v>
      </c>
    </row>
    <row r="52" spans="1:9" s="2" customFormat="1" ht="15" customHeight="1" thickBot="1">
      <c r="A52" s="98" t="s">
        <v>49</v>
      </c>
      <c r="B52" s="51" t="s">
        <v>17</v>
      </c>
      <c r="C52" s="51" t="s">
        <v>24</v>
      </c>
      <c r="D52" s="52" t="s">
        <v>15</v>
      </c>
      <c r="E52" s="51" t="s">
        <v>19</v>
      </c>
      <c r="F52" s="53">
        <v>205</v>
      </c>
      <c r="G52" s="45">
        <v>2.13</v>
      </c>
      <c r="H52" s="54">
        <f>G52+(G52*H7)</f>
        <v>2.7206609410858094</v>
      </c>
      <c r="I52" s="54">
        <f t="shared" si="3"/>
        <v>557.73</v>
      </c>
    </row>
    <row r="53" spans="1:9" ht="15" customHeight="1" thickBot="1">
      <c r="A53" s="112" t="s">
        <v>10</v>
      </c>
      <c r="B53" s="113"/>
      <c r="C53" s="113"/>
      <c r="D53" s="113"/>
      <c r="E53" s="113"/>
      <c r="F53" s="114"/>
      <c r="G53" s="109">
        <f>I8+I13+I49</f>
        <v>164148.09999999998</v>
      </c>
      <c r="H53" s="110"/>
      <c r="I53" s="111"/>
    </row>
    <row r="54" spans="1:9" ht="7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39.950000000000003" customHeight="1">
      <c r="A55" s="107"/>
      <c r="B55" s="107"/>
      <c r="C55" s="107"/>
      <c r="D55" s="107"/>
      <c r="E55" s="107"/>
      <c r="F55" s="107"/>
      <c r="G55" s="107"/>
      <c r="H55" s="107"/>
      <c r="I55" s="107"/>
    </row>
    <row r="58" spans="1:9" ht="15.75">
      <c r="B58" s="105" t="s">
        <v>272</v>
      </c>
      <c r="C58" s="106" t="s">
        <v>273</v>
      </c>
      <c r="D58" s="106"/>
    </row>
    <row r="59" spans="1:9">
      <c r="B59" s="106"/>
      <c r="C59" s="106" t="s">
        <v>274</v>
      </c>
      <c r="D59" s="106"/>
    </row>
    <row r="60" spans="1:9">
      <c r="B60" s="106"/>
      <c r="C60" s="106" t="s">
        <v>275</v>
      </c>
      <c r="D60" s="106"/>
    </row>
  </sheetData>
  <mergeCells count="19">
    <mergeCell ref="B4:D4"/>
    <mergeCell ref="A5:I5"/>
    <mergeCell ref="B1:I1"/>
    <mergeCell ref="B2:D2"/>
    <mergeCell ref="E2:F4"/>
    <mergeCell ref="G2:H4"/>
    <mergeCell ref="I2:I3"/>
    <mergeCell ref="B3:D3"/>
    <mergeCell ref="A55:I55"/>
    <mergeCell ref="F6:F7"/>
    <mergeCell ref="G6:G7"/>
    <mergeCell ref="I6:I7"/>
    <mergeCell ref="G53:I53"/>
    <mergeCell ref="A53:F53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3" manualBreakCount="3">
    <brk id="19" max="8" man="1"/>
    <brk id="33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topLeftCell="A4" zoomScale="60" zoomScaleNormal="100" workbookViewId="0">
      <selection activeCell="A19" sqref="A19:B21"/>
    </sheetView>
  </sheetViews>
  <sheetFormatPr defaultRowHeight="15"/>
  <cols>
    <col min="1" max="1" width="19.5703125" customWidth="1"/>
    <col min="2" max="2" width="27.28515625" customWidth="1"/>
    <col min="3" max="3" width="22.5703125" customWidth="1"/>
    <col min="4" max="4" width="19.5703125" customWidth="1"/>
    <col min="5" max="5" width="21.42578125" customWidth="1"/>
    <col min="6" max="6" width="16.85546875" customWidth="1"/>
    <col min="7" max="7" width="15.28515625" customWidth="1"/>
    <col min="8" max="8" width="19.140625" customWidth="1"/>
    <col min="9" max="9" width="21.7109375" customWidth="1"/>
  </cols>
  <sheetData>
    <row r="1" spans="1:9" s="5" customFormat="1" ht="15.75">
      <c r="A1" s="100" t="s">
        <v>170</v>
      </c>
      <c r="B1" s="117" t="s">
        <v>58</v>
      </c>
      <c r="C1" s="117"/>
      <c r="D1" s="117"/>
      <c r="E1" s="117"/>
      <c r="F1" s="117"/>
      <c r="G1" s="117"/>
      <c r="H1" s="117"/>
      <c r="I1" s="117"/>
    </row>
    <row r="2" spans="1:9" s="5" customFormat="1">
      <c r="A2" s="55" t="s">
        <v>171</v>
      </c>
      <c r="B2" s="118" t="s">
        <v>269</v>
      </c>
      <c r="C2" s="118"/>
      <c r="D2" s="118"/>
      <c r="E2" s="119" t="s">
        <v>172</v>
      </c>
      <c r="F2" s="119"/>
      <c r="G2" s="119" t="s">
        <v>177</v>
      </c>
      <c r="H2" s="119"/>
      <c r="I2" s="119" t="s">
        <v>173</v>
      </c>
    </row>
    <row r="3" spans="1:9" s="5" customFormat="1">
      <c r="A3" s="55" t="s">
        <v>174</v>
      </c>
      <c r="B3" s="118" t="s">
        <v>175</v>
      </c>
      <c r="C3" s="118"/>
      <c r="D3" s="118"/>
      <c r="E3" s="119"/>
      <c r="F3" s="119"/>
      <c r="G3" s="119"/>
      <c r="H3" s="119"/>
      <c r="I3" s="119"/>
    </row>
    <row r="4" spans="1:9" s="5" customFormat="1">
      <c r="A4" s="55" t="s">
        <v>176</v>
      </c>
      <c r="B4" s="118" t="s">
        <v>268</v>
      </c>
      <c r="C4" s="118"/>
      <c r="D4" s="118"/>
      <c r="E4" s="119"/>
      <c r="F4" s="119"/>
      <c r="G4" s="119"/>
      <c r="H4" s="119"/>
      <c r="I4" s="57">
        <f>[1]BDI!C21</f>
        <v>0.27730560614357258</v>
      </c>
    </row>
    <row r="5" spans="1:9" s="5" customFormat="1" ht="15.75" thickBot="1"/>
    <row r="6" spans="1:9" ht="15" customHeight="1" thickTop="1" thickBot="1">
      <c r="A6" s="121" t="s">
        <v>178</v>
      </c>
      <c r="B6" s="123" t="s">
        <v>179</v>
      </c>
      <c r="C6" s="124"/>
      <c r="D6" s="124"/>
      <c r="E6" s="125"/>
      <c r="F6" s="129" t="s">
        <v>180</v>
      </c>
      <c r="G6" s="130"/>
      <c r="H6" s="131"/>
      <c r="I6" s="132"/>
    </row>
    <row r="7" spans="1:9" ht="15.75" thickTop="1">
      <c r="A7" s="122"/>
      <c r="B7" s="126"/>
      <c r="C7" s="127"/>
      <c r="D7" s="127"/>
      <c r="E7" s="128"/>
      <c r="F7" s="133" t="s">
        <v>181</v>
      </c>
      <c r="G7" s="134"/>
      <c r="H7" s="135"/>
      <c r="I7" s="136"/>
    </row>
    <row r="8" spans="1:9" ht="15" customHeight="1">
      <c r="A8" s="58"/>
      <c r="B8" s="150" t="s">
        <v>182</v>
      </c>
      <c r="C8" s="151"/>
      <c r="D8" s="59" t="s">
        <v>183</v>
      </c>
      <c r="E8" s="59" t="s">
        <v>184</v>
      </c>
      <c r="F8" s="145" t="s">
        <v>232</v>
      </c>
      <c r="G8" s="154"/>
      <c r="H8" s="145" t="s">
        <v>185</v>
      </c>
      <c r="I8" s="146"/>
    </row>
    <row r="9" spans="1:9" ht="15.75" thickBot="1">
      <c r="A9" s="60"/>
      <c r="B9" s="152"/>
      <c r="C9" s="153"/>
      <c r="D9" s="61" t="s">
        <v>186</v>
      </c>
      <c r="E9" s="62"/>
      <c r="F9" s="63" t="s">
        <v>187</v>
      </c>
      <c r="G9" s="64" t="s">
        <v>188</v>
      </c>
      <c r="H9" s="63" t="s">
        <v>187</v>
      </c>
      <c r="I9" s="65" t="s">
        <v>188</v>
      </c>
    </row>
    <row r="10" spans="1:9" ht="15.75" thickTop="1">
      <c r="A10" s="66"/>
      <c r="B10" s="67"/>
      <c r="C10" s="68"/>
      <c r="D10" s="69"/>
      <c r="E10" s="70"/>
      <c r="F10" s="71"/>
      <c r="G10" s="72"/>
      <c r="H10" s="71"/>
      <c r="I10" s="73"/>
    </row>
    <row r="11" spans="1:9" ht="17.25">
      <c r="A11" s="74" t="s">
        <v>189</v>
      </c>
      <c r="B11" s="147" t="str">
        <f>ORÇAMENTO!D8</f>
        <v>SERVIÇOS PRELIMINARES</v>
      </c>
      <c r="C11" s="148"/>
      <c r="D11" s="75">
        <f>ORÇAMENTO!I8</f>
        <v>22300.829999999998</v>
      </c>
      <c r="E11" s="76">
        <f>D11/D15</f>
        <v>0.13585798434462537</v>
      </c>
      <c r="F11" s="77">
        <v>1</v>
      </c>
      <c r="G11" s="78">
        <f>F11*$D11</f>
        <v>22300.829999999998</v>
      </c>
      <c r="H11" s="77">
        <f t="shared" ref="H11:I13" si="0">F11</f>
        <v>1</v>
      </c>
      <c r="I11" s="79">
        <f t="shared" si="0"/>
        <v>22300.829999999998</v>
      </c>
    </row>
    <row r="12" spans="1:9" ht="17.25">
      <c r="A12" s="74" t="s">
        <v>190</v>
      </c>
      <c r="B12" s="147" t="str">
        <f>ORÇAMENTO!D13</f>
        <v>INSTALAÇÕES ELÉTRICAS</v>
      </c>
      <c r="C12" s="149"/>
      <c r="D12" s="75">
        <f>ORÇAMENTO!I13</f>
        <v>132642.38</v>
      </c>
      <c r="E12" s="80">
        <f>D12/D15</f>
        <v>0.80806527763647595</v>
      </c>
      <c r="F12" s="77">
        <v>1</v>
      </c>
      <c r="G12" s="78">
        <f>D12*F12</f>
        <v>132642.38</v>
      </c>
      <c r="H12" s="77">
        <f t="shared" si="0"/>
        <v>1</v>
      </c>
      <c r="I12" s="79">
        <f t="shared" si="0"/>
        <v>132642.38</v>
      </c>
    </row>
    <row r="13" spans="1:9" ht="15.75" customHeight="1">
      <c r="A13" s="74" t="s">
        <v>191</v>
      </c>
      <c r="B13" s="147" t="str">
        <f>ORÇAMENTO!D49</f>
        <v>SERVIÇOS COMPLEMENTARES</v>
      </c>
      <c r="C13" s="148"/>
      <c r="D13" s="75">
        <f>ORÇAMENTO!I49</f>
        <v>9204.89</v>
      </c>
      <c r="E13" s="80">
        <f>D13/D15</f>
        <v>5.6076738018898793E-2</v>
      </c>
      <c r="F13" s="77">
        <v>1</v>
      </c>
      <c r="G13" s="78">
        <f>F13*$D13</f>
        <v>9204.89</v>
      </c>
      <c r="H13" s="77">
        <f t="shared" si="0"/>
        <v>1</v>
      </c>
      <c r="I13" s="79">
        <f t="shared" si="0"/>
        <v>9204.89</v>
      </c>
    </row>
    <row r="14" spans="1:9" ht="17.25">
      <c r="A14" s="137" t="s">
        <v>192</v>
      </c>
      <c r="B14" s="138"/>
      <c r="C14" s="139"/>
      <c r="D14" s="81"/>
      <c r="E14" s="82"/>
      <c r="F14" s="83">
        <f>ROUND(G14/$D$15,6)</f>
        <v>1</v>
      </c>
      <c r="G14" s="84">
        <f>SUM(G11:G13)</f>
        <v>164148.09999999998</v>
      </c>
      <c r="H14" s="83" t="s">
        <v>193</v>
      </c>
      <c r="I14" s="140">
        <f>SUM(I11:I13)</f>
        <v>164148.09999999998</v>
      </c>
    </row>
    <row r="15" spans="1:9" ht="18" thickBot="1">
      <c r="A15" s="142" t="s">
        <v>194</v>
      </c>
      <c r="B15" s="143"/>
      <c r="C15" s="144"/>
      <c r="D15" s="85">
        <f>SUM(D11:D13)</f>
        <v>164148.09999999998</v>
      </c>
      <c r="E15" s="86">
        <f>SUM(E11:E13)</f>
        <v>1.0000000000000002</v>
      </c>
      <c r="F15" s="87">
        <f>F14</f>
        <v>1</v>
      </c>
      <c r="G15" s="88">
        <f>G14</f>
        <v>164148.09999999998</v>
      </c>
      <c r="H15" s="87" t="s">
        <v>195</v>
      </c>
      <c r="I15" s="141"/>
    </row>
    <row r="16" spans="1:9" ht="68.25" customHeight="1" thickTop="1">
      <c r="A16" s="8"/>
      <c r="B16" s="8"/>
      <c r="C16" s="8"/>
      <c r="D16" s="8"/>
      <c r="E16" s="8"/>
      <c r="F16" s="8"/>
      <c r="G16" s="8"/>
    </row>
    <row r="17" spans="1:7" ht="45" customHeight="1">
      <c r="A17" s="107"/>
      <c r="B17" s="107"/>
      <c r="C17" s="107"/>
      <c r="D17" s="107"/>
      <c r="E17" s="107"/>
      <c r="F17" s="107"/>
      <c r="G17" s="107"/>
    </row>
    <row r="18" spans="1:7" ht="45.75" customHeight="1"/>
    <row r="19" spans="1:7" ht="15.75">
      <c r="A19" s="105" t="s">
        <v>272</v>
      </c>
      <c r="B19" s="106" t="s">
        <v>273</v>
      </c>
      <c r="C19" s="106"/>
    </row>
    <row r="20" spans="1:7">
      <c r="A20" s="106"/>
      <c r="B20" s="106" t="s">
        <v>274</v>
      </c>
      <c r="C20" s="106"/>
    </row>
    <row r="21" spans="1:7">
      <c r="A21" s="106"/>
      <c r="B21" s="106" t="s">
        <v>275</v>
      </c>
      <c r="C21" s="106"/>
    </row>
  </sheetData>
  <mergeCells count="21">
    <mergeCell ref="B11:C11"/>
    <mergeCell ref="B12:C12"/>
    <mergeCell ref="B13:C13"/>
    <mergeCell ref="B8:C9"/>
    <mergeCell ref="F8:G8"/>
    <mergeCell ref="A17:G17"/>
    <mergeCell ref="B1:I1"/>
    <mergeCell ref="B2:D2"/>
    <mergeCell ref="E2:F4"/>
    <mergeCell ref="G2:H4"/>
    <mergeCell ref="I2:I3"/>
    <mergeCell ref="B3:D3"/>
    <mergeCell ref="B4:D4"/>
    <mergeCell ref="A6:A7"/>
    <mergeCell ref="B6:E7"/>
    <mergeCell ref="F6:I6"/>
    <mergeCell ref="F7:I7"/>
    <mergeCell ref="A14:C14"/>
    <mergeCell ref="I14:I15"/>
    <mergeCell ref="A15:C15"/>
    <mergeCell ref="H8:I8"/>
  </mergeCells>
  <pageMargins left="0.51181102362204722" right="0.51181102362204722" top="1.1811023622047245" bottom="0.78740157480314965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10" zoomScale="60" zoomScaleNormal="100" workbookViewId="0">
      <selection activeCell="L31" sqref="L31:L32"/>
    </sheetView>
  </sheetViews>
  <sheetFormatPr defaultRowHeight="15"/>
  <cols>
    <col min="1" max="1" width="19.140625" customWidth="1"/>
    <col min="3" max="3" width="19.85546875" customWidth="1"/>
    <col min="9" max="9" width="19.85546875" customWidth="1"/>
  </cols>
  <sheetData>
    <row r="1" spans="1:9" ht="15.75">
      <c r="A1" s="155" t="s">
        <v>59</v>
      </c>
      <c r="B1" s="155"/>
      <c r="C1" s="155"/>
      <c r="D1" s="155"/>
      <c r="E1" s="155"/>
      <c r="F1" s="155"/>
      <c r="G1" s="155"/>
      <c r="H1" s="155"/>
      <c r="I1" s="155"/>
    </row>
    <row r="2" spans="1:9" ht="15.75">
      <c r="A2" s="156" t="s">
        <v>60</v>
      </c>
      <c r="B2" s="156"/>
      <c r="C2" s="156"/>
      <c r="D2" s="156"/>
      <c r="E2" s="156"/>
      <c r="F2" s="156"/>
      <c r="G2" s="156"/>
      <c r="H2" s="156"/>
      <c r="I2" s="156"/>
    </row>
    <row r="3" spans="1:9" ht="16.5" thickBot="1">
      <c r="A3" s="160"/>
      <c r="B3" s="161"/>
      <c r="C3" s="161"/>
      <c r="D3" s="161"/>
      <c r="E3" s="161"/>
      <c r="F3" s="161"/>
      <c r="G3" s="161"/>
      <c r="H3" s="161"/>
      <c r="I3" s="162"/>
    </row>
    <row r="4" spans="1:9" ht="17.25" thickTop="1" thickBot="1">
      <c r="A4" s="163" t="s">
        <v>61</v>
      </c>
      <c r="B4" s="163"/>
      <c r="C4" s="163"/>
      <c r="D4" s="164">
        <v>3.49E-2</v>
      </c>
      <c r="E4" s="164"/>
      <c r="F4" s="164"/>
      <c r="G4" s="164"/>
      <c r="H4" s="164"/>
      <c r="I4" s="164"/>
    </row>
    <row r="5" spans="1:9" ht="17.25" thickTop="1" thickBot="1">
      <c r="A5" s="157"/>
      <c r="B5" s="158"/>
      <c r="C5" s="159"/>
      <c r="D5" s="157"/>
      <c r="E5" s="158"/>
      <c r="F5" s="158"/>
      <c r="G5" s="158"/>
      <c r="H5" s="158"/>
      <c r="I5" s="159"/>
    </row>
    <row r="6" spans="1:9" ht="17.25" thickTop="1" thickBot="1">
      <c r="A6" s="163" t="s">
        <v>62</v>
      </c>
      <c r="B6" s="163"/>
      <c r="C6" s="163"/>
      <c r="D6" s="164">
        <v>1.2699999999999999E-2</v>
      </c>
      <c r="E6" s="164"/>
      <c r="F6" s="164"/>
      <c r="G6" s="164"/>
      <c r="H6" s="164"/>
      <c r="I6" s="164"/>
    </row>
    <row r="7" spans="1:9" ht="17.25" thickTop="1" thickBot="1">
      <c r="A7" s="157"/>
      <c r="B7" s="158"/>
      <c r="C7" s="159"/>
      <c r="D7" s="157"/>
      <c r="E7" s="158"/>
      <c r="F7" s="158"/>
      <c r="G7" s="158"/>
      <c r="H7" s="158"/>
      <c r="I7" s="159"/>
    </row>
    <row r="8" spans="1:9" ht="17.25" thickTop="1" thickBot="1">
      <c r="A8" s="163" t="s">
        <v>63</v>
      </c>
      <c r="B8" s="163"/>
      <c r="C8" s="163"/>
      <c r="D8" s="164">
        <v>8.0000000000000002E-3</v>
      </c>
      <c r="E8" s="164"/>
      <c r="F8" s="164"/>
      <c r="G8" s="164"/>
      <c r="H8" s="164"/>
      <c r="I8" s="164"/>
    </row>
    <row r="9" spans="1:9" ht="17.25" thickTop="1" thickBot="1">
      <c r="A9" s="157"/>
      <c r="B9" s="158"/>
      <c r="C9" s="159"/>
      <c r="D9" s="157"/>
      <c r="E9" s="158"/>
      <c r="F9" s="158"/>
      <c r="G9" s="158"/>
      <c r="H9" s="158"/>
      <c r="I9" s="159"/>
    </row>
    <row r="10" spans="1:9" ht="17.25" thickTop="1" thickBot="1">
      <c r="A10" s="163" t="s">
        <v>64</v>
      </c>
      <c r="B10" s="163"/>
      <c r="C10" s="163"/>
      <c r="D10" s="164">
        <v>1.23E-2</v>
      </c>
      <c r="E10" s="164"/>
      <c r="F10" s="164"/>
      <c r="G10" s="164"/>
      <c r="H10" s="164"/>
      <c r="I10" s="164"/>
    </row>
    <row r="11" spans="1:9" ht="17.25" thickTop="1" thickBot="1">
      <c r="A11" s="167"/>
      <c r="B11" s="168"/>
      <c r="C11" s="169"/>
      <c r="D11" s="167"/>
      <c r="E11" s="168"/>
      <c r="F11" s="168"/>
      <c r="G11" s="168"/>
      <c r="H11" s="168"/>
      <c r="I11" s="169"/>
    </row>
    <row r="12" spans="1:9" ht="17.25" thickTop="1" thickBot="1">
      <c r="A12" s="163" t="s">
        <v>65</v>
      </c>
      <c r="B12" s="163"/>
      <c r="C12" s="163"/>
      <c r="D12" s="164">
        <v>7.3999999999999996E-2</v>
      </c>
      <c r="E12" s="164"/>
      <c r="F12" s="164"/>
      <c r="G12" s="164"/>
      <c r="H12" s="164"/>
      <c r="I12" s="164"/>
    </row>
    <row r="13" spans="1:9" ht="17.25" thickTop="1" thickBot="1">
      <c r="A13" s="167"/>
      <c r="B13" s="168"/>
      <c r="C13" s="169"/>
      <c r="D13" s="167"/>
      <c r="E13" s="168"/>
      <c r="F13" s="168"/>
      <c r="G13" s="168"/>
      <c r="H13" s="168"/>
      <c r="I13" s="169"/>
    </row>
    <row r="14" spans="1:9" ht="17.25" thickTop="1" thickBot="1">
      <c r="A14" s="163" t="s">
        <v>66</v>
      </c>
      <c r="B14" s="163"/>
      <c r="C14" s="163"/>
      <c r="D14" s="164">
        <f>D15+D16+D17+D18</f>
        <v>0.10149999999999999</v>
      </c>
      <c r="E14" s="164"/>
      <c r="F14" s="164"/>
      <c r="G14" s="164"/>
      <c r="H14" s="164"/>
      <c r="I14" s="164"/>
    </row>
    <row r="15" spans="1:9" ht="16.5" thickTop="1">
      <c r="A15" s="170" t="s">
        <v>67</v>
      </c>
      <c r="B15" s="170"/>
      <c r="C15" s="170"/>
      <c r="D15" s="171">
        <v>0.03</v>
      </c>
      <c r="E15" s="171"/>
      <c r="F15" s="171"/>
      <c r="G15" s="171"/>
      <c r="H15" s="171"/>
      <c r="I15" s="171"/>
    </row>
    <row r="16" spans="1:9" ht="15.75">
      <c r="A16" s="165" t="s">
        <v>68</v>
      </c>
      <c r="B16" s="165"/>
      <c r="C16" s="165"/>
      <c r="D16" s="166">
        <v>6.4999999999999997E-3</v>
      </c>
      <c r="E16" s="166"/>
      <c r="F16" s="166"/>
      <c r="G16" s="166"/>
      <c r="H16" s="166"/>
      <c r="I16" s="166"/>
    </row>
    <row r="17" spans="1:9" ht="15.75">
      <c r="A17" s="165" t="s">
        <v>69</v>
      </c>
      <c r="B17" s="165"/>
      <c r="C17" s="165"/>
      <c r="D17" s="166">
        <v>0.02</v>
      </c>
      <c r="E17" s="166"/>
      <c r="F17" s="166"/>
      <c r="G17" s="166"/>
      <c r="H17" s="166"/>
      <c r="I17" s="166"/>
    </row>
    <row r="18" spans="1:9" ht="15.75">
      <c r="A18" s="165" t="s">
        <v>70</v>
      </c>
      <c r="B18" s="165"/>
      <c r="C18" s="165"/>
      <c r="D18" s="166">
        <v>4.4999999999999998E-2</v>
      </c>
      <c r="E18" s="166"/>
      <c r="F18" s="166"/>
      <c r="G18" s="166"/>
      <c r="H18" s="166"/>
      <c r="I18" s="166"/>
    </row>
    <row r="19" spans="1:9" ht="16.5" thickBot="1">
      <c r="A19" s="172"/>
      <c r="B19" s="172"/>
      <c r="C19" s="172"/>
      <c r="D19" s="172"/>
      <c r="E19" s="172"/>
      <c r="F19" s="172"/>
      <c r="G19" s="172"/>
      <c r="H19" s="172"/>
      <c r="I19" s="172"/>
    </row>
    <row r="20" spans="1:9" ht="16.5" thickBot="1">
      <c r="A20" s="173" t="s">
        <v>71</v>
      </c>
      <c r="B20" s="174"/>
      <c r="C20" s="175">
        <f>(((1+D4+D8+D6)*(1+D10)*(1+D12))/(1-D14)-1)</f>
        <v>0.27730560614357258</v>
      </c>
      <c r="D20" s="176"/>
      <c r="E20" s="176"/>
      <c r="F20" s="176"/>
      <c r="G20" s="176"/>
      <c r="H20" s="176"/>
      <c r="I20" s="177"/>
    </row>
    <row r="21" spans="1:9" ht="69" customHeight="1">
      <c r="A21" s="178" t="s">
        <v>72</v>
      </c>
      <c r="B21" s="178"/>
      <c r="C21" s="178"/>
      <c r="D21" s="178"/>
      <c r="E21" s="178"/>
      <c r="F21" s="178"/>
      <c r="G21" s="178"/>
      <c r="H21" s="178"/>
      <c r="I21" s="178"/>
    </row>
    <row r="22" spans="1:9" ht="15.75">
      <c r="A22" s="3" t="s">
        <v>73</v>
      </c>
      <c r="B22" s="3"/>
      <c r="C22" s="3"/>
      <c r="D22" s="3"/>
      <c r="E22" s="3"/>
      <c r="F22" s="3"/>
      <c r="G22" s="3"/>
      <c r="H22" s="3"/>
      <c r="I22" s="3"/>
    </row>
    <row r="23" spans="1:9" ht="15.75">
      <c r="A23" s="3" t="s">
        <v>74</v>
      </c>
      <c r="B23" s="3"/>
      <c r="C23" s="3"/>
      <c r="D23" s="3"/>
      <c r="E23" s="3"/>
      <c r="F23" s="3"/>
      <c r="G23" s="3"/>
      <c r="H23" s="3"/>
      <c r="I23" s="3"/>
    </row>
    <row r="24" spans="1:9" ht="15.75">
      <c r="A24" s="3" t="s">
        <v>75</v>
      </c>
      <c r="B24" s="3"/>
      <c r="C24" s="3"/>
      <c r="D24" s="3"/>
      <c r="E24" s="3"/>
      <c r="F24" s="3"/>
      <c r="G24" s="3"/>
      <c r="H24" s="3"/>
      <c r="I24" s="3"/>
    </row>
    <row r="25" spans="1:9" ht="15.75">
      <c r="A25" s="3" t="s">
        <v>76</v>
      </c>
      <c r="B25" s="3"/>
      <c r="C25" s="3"/>
      <c r="D25" s="3"/>
      <c r="E25" s="3"/>
      <c r="F25" s="3"/>
      <c r="G25" s="3"/>
      <c r="H25" s="3"/>
      <c r="I25" s="3"/>
    </row>
    <row r="26" spans="1:9" ht="15.75">
      <c r="A26" s="3" t="s">
        <v>77</v>
      </c>
      <c r="B26" s="3"/>
      <c r="C26" s="3"/>
      <c r="D26" s="3"/>
      <c r="E26" s="3"/>
      <c r="F26" s="3"/>
      <c r="G26" s="3"/>
      <c r="H26" s="3"/>
      <c r="I26" s="3"/>
    </row>
    <row r="27" spans="1:9" ht="15.75">
      <c r="A27" s="3" t="s">
        <v>78</v>
      </c>
      <c r="B27" s="3"/>
      <c r="C27" s="3"/>
      <c r="D27" s="3"/>
      <c r="E27" s="3"/>
      <c r="F27" s="3"/>
      <c r="G27" s="3"/>
      <c r="H27" s="3"/>
      <c r="I27" s="3"/>
    </row>
    <row r="28" spans="1:9" ht="15.75">
      <c r="A28" s="3" t="s">
        <v>79</v>
      </c>
      <c r="B28" s="3"/>
      <c r="C28" s="3"/>
      <c r="D28" s="3"/>
      <c r="E28" s="3"/>
      <c r="F28" s="3"/>
      <c r="G28" s="3"/>
      <c r="H28" s="3"/>
      <c r="I28" s="3"/>
    </row>
    <row r="29" spans="1:9" ht="15.75">
      <c r="A29" s="179" t="s">
        <v>80</v>
      </c>
      <c r="B29" s="179"/>
      <c r="C29" s="179"/>
      <c r="D29" s="179"/>
      <c r="E29" s="179"/>
      <c r="F29" s="179"/>
      <c r="G29" s="179"/>
      <c r="H29" s="179"/>
      <c r="I29" s="179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 ht="15.75">
      <c r="A32" s="105" t="s">
        <v>272</v>
      </c>
      <c r="B32" s="106" t="s">
        <v>273</v>
      </c>
      <c r="C32" s="4"/>
      <c r="D32" s="4"/>
      <c r="E32" s="4"/>
      <c r="F32" s="4"/>
      <c r="G32" s="4"/>
      <c r="H32" s="4"/>
      <c r="I32" s="4"/>
    </row>
    <row r="33" spans="1:2">
      <c r="A33" s="106"/>
      <c r="B33" s="106" t="s">
        <v>274</v>
      </c>
    </row>
    <row r="34" spans="1:2">
      <c r="A34" s="106"/>
      <c r="B34" s="106" t="s">
        <v>275</v>
      </c>
    </row>
  </sheetData>
  <mergeCells count="38">
    <mergeCell ref="A19:I19"/>
    <mergeCell ref="A20:B20"/>
    <mergeCell ref="C20:I20"/>
    <mergeCell ref="A21:I21"/>
    <mergeCell ref="A29:I29"/>
    <mergeCell ref="A10:C10"/>
    <mergeCell ref="D10:I10"/>
    <mergeCell ref="A11:C11"/>
    <mergeCell ref="D11:I11"/>
    <mergeCell ref="A12:C12"/>
    <mergeCell ref="D12:I12"/>
    <mergeCell ref="A18:C18"/>
    <mergeCell ref="D18:I18"/>
    <mergeCell ref="A13:C13"/>
    <mergeCell ref="D13:I13"/>
    <mergeCell ref="A14:C14"/>
    <mergeCell ref="D14:I14"/>
    <mergeCell ref="A15:C15"/>
    <mergeCell ref="D15:I15"/>
    <mergeCell ref="A17:C17"/>
    <mergeCell ref="D17:I17"/>
    <mergeCell ref="A16:C16"/>
    <mergeCell ref="D16:I16"/>
    <mergeCell ref="A1:I1"/>
    <mergeCell ref="A2:I2"/>
    <mergeCell ref="A9:C9"/>
    <mergeCell ref="D9:I9"/>
    <mergeCell ref="A3:I3"/>
    <mergeCell ref="A4:C4"/>
    <mergeCell ref="D4:I4"/>
    <mergeCell ref="A5:C5"/>
    <mergeCell ref="D5:I5"/>
    <mergeCell ref="A6:C6"/>
    <mergeCell ref="D6:I6"/>
    <mergeCell ref="A7:C7"/>
    <mergeCell ref="D7:I7"/>
    <mergeCell ref="A8:C8"/>
    <mergeCell ref="D8:I8"/>
  </mergeCells>
  <pageMargins left="1.299212598425197" right="0.51181102362204722" top="0.98425196850393704" bottom="0.78740157480314965" header="0.31496062992125984" footer="0.31496062992125984"/>
  <pageSetup paperSize="9" scale="7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zoomScaleNormal="100" workbookViewId="0">
      <selection sqref="A1:J1"/>
    </sheetView>
  </sheetViews>
  <sheetFormatPr defaultRowHeight="15"/>
  <cols>
    <col min="1" max="1" width="20.42578125" customWidth="1"/>
    <col min="2" max="2" width="10.85546875" customWidth="1"/>
    <col min="4" max="4" width="59.85546875" customWidth="1"/>
    <col min="6" max="6" width="13.7109375" customWidth="1"/>
    <col min="8" max="8" width="10.85546875" customWidth="1"/>
    <col min="9" max="10" width="12.5703125" customWidth="1"/>
  </cols>
  <sheetData>
    <row r="1" spans="1:10" ht="15" customHeight="1">
      <c r="A1" s="187" t="s">
        <v>106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10">
      <c r="A2" s="102"/>
      <c r="B2" s="13" t="s">
        <v>28</v>
      </c>
      <c r="C2" s="102" t="s">
        <v>14</v>
      </c>
      <c r="D2" s="102" t="s">
        <v>25</v>
      </c>
      <c r="E2" s="190" t="s">
        <v>32</v>
      </c>
      <c r="F2" s="191"/>
      <c r="G2" s="14" t="s">
        <v>21</v>
      </c>
      <c r="H2" s="13" t="s">
        <v>36</v>
      </c>
      <c r="I2" s="13" t="s">
        <v>57</v>
      </c>
      <c r="J2" s="13" t="s">
        <v>33</v>
      </c>
    </row>
    <row r="3" spans="1:10" ht="30" customHeight="1">
      <c r="A3" s="38" t="s">
        <v>81</v>
      </c>
      <c r="B3" s="18"/>
      <c r="C3" s="17"/>
      <c r="D3" s="39" t="s">
        <v>82</v>
      </c>
      <c r="E3" s="192"/>
      <c r="F3" s="193"/>
      <c r="G3" s="40" t="s">
        <v>31</v>
      </c>
      <c r="H3" s="40">
        <v>1</v>
      </c>
      <c r="I3" s="41">
        <f>J11</f>
        <v>136.5</v>
      </c>
      <c r="J3" s="41"/>
    </row>
    <row r="4" spans="1:10" ht="15" customHeight="1">
      <c r="A4" s="36" t="s">
        <v>83</v>
      </c>
      <c r="B4" s="27" t="s">
        <v>84</v>
      </c>
      <c r="C4" s="27" t="s">
        <v>24</v>
      </c>
      <c r="D4" s="101" t="s">
        <v>85</v>
      </c>
      <c r="E4" s="180" t="s">
        <v>23</v>
      </c>
      <c r="F4" s="181"/>
      <c r="G4" s="27" t="s">
        <v>86</v>
      </c>
      <c r="H4" s="28">
        <v>1.5</v>
      </c>
      <c r="I4" s="29">
        <v>14.19</v>
      </c>
      <c r="J4" s="26">
        <f t="shared" ref="J4:J9" si="0">TRUNC(H4*I4,2)</f>
        <v>21.28</v>
      </c>
    </row>
    <row r="5" spans="1:10" ht="24" customHeight="1">
      <c r="A5" s="36" t="s">
        <v>83</v>
      </c>
      <c r="B5" s="27" t="s">
        <v>87</v>
      </c>
      <c r="C5" s="27" t="s">
        <v>24</v>
      </c>
      <c r="D5" s="101" t="s">
        <v>88</v>
      </c>
      <c r="E5" s="180" t="s">
        <v>23</v>
      </c>
      <c r="F5" s="181"/>
      <c r="G5" s="27" t="s">
        <v>86</v>
      </c>
      <c r="H5" s="28">
        <v>1</v>
      </c>
      <c r="I5" s="29">
        <v>14</v>
      </c>
      <c r="J5" s="26">
        <f t="shared" si="0"/>
        <v>14</v>
      </c>
    </row>
    <row r="6" spans="1:10" ht="25.5" customHeight="1">
      <c r="A6" s="36" t="s">
        <v>83</v>
      </c>
      <c r="B6" s="27" t="s">
        <v>89</v>
      </c>
      <c r="C6" s="27" t="s">
        <v>24</v>
      </c>
      <c r="D6" s="101" t="s">
        <v>90</v>
      </c>
      <c r="E6" s="180" t="s">
        <v>23</v>
      </c>
      <c r="F6" s="181"/>
      <c r="G6" s="27" t="s">
        <v>86</v>
      </c>
      <c r="H6" s="28">
        <v>1</v>
      </c>
      <c r="I6" s="29">
        <v>17.899999999999999</v>
      </c>
      <c r="J6" s="26">
        <f t="shared" si="0"/>
        <v>17.899999999999999</v>
      </c>
    </row>
    <row r="7" spans="1:10" ht="25.5" customHeight="1">
      <c r="A7" s="36" t="s">
        <v>83</v>
      </c>
      <c r="B7" s="27" t="s">
        <v>91</v>
      </c>
      <c r="C7" s="27" t="s">
        <v>24</v>
      </c>
      <c r="D7" s="101" t="s">
        <v>92</v>
      </c>
      <c r="E7" s="180" t="s">
        <v>23</v>
      </c>
      <c r="F7" s="181"/>
      <c r="G7" s="27" t="s">
        <v>86</v>
      </c>
      <c r="H7" s="28">
        <v>1.5</v>
      </c>
      <c r="I7" s="29">
        <v>17.48</v>
      </c>
      <c r="J7" s="26">
        <f t="shared" si="0"/>
        <v>26.22</v>
      </c>
    </row>
    <row r="8" spans="1:10" ht="24" customHeight="1">
      <c r="A8" s="36" t="s">
        <v>93</v>
      </c>
      <c r="B8" s="27" t="s">
        <v>94</v>
      </c>
      <c r="C8" s="27" t="s">
        <v>24</v>
      </c>
      <c r="D8" s="101" t="s">
        <v>95</v>
      </c>
      <c r="E8" s="180" t="s">
        <v>55</v>
      </c>
      <c r="F8" s="181"/>
      <c r="G8" s="27" t="s">
        <v>20</v>
      </c>
      <c r="H8" s="28">
        <v>2E-3</v>
      </c>
      <c r="I8" s="29">
        <v>62.75</v>
      </c>
      <c r="J8" s="29">
        <f t="shared" si="0"/>
        <v>0.12</v>
      </c>
    </row>
    <row r="9" spans="1:10" ht="14.25" customHeight="1">
      <c r="A9" s="37" t="s">
        <v>93</v>
      </c>
      <c r="B9" s="30" t="s">
        <v>96</v>
      </c>
      <c r="C9" s="30" t="s">
        <v>24</v>
      </c>
      <c r="D9" s="103" t="s">
        <v>97</v>
      </c>
      <c r="E9" s="182" t="s">
        <v>55</v>
      </c>
      <c r="F9" s="183"/>
      <c r="G9" s="30" t="s">
        <v>98</v>
      </c>
      <c r="H9" s="31">
        <v>2</v>
      </c>
      <c r="I9" s="32">
        <v>0.51</v>
      </c>
      <c r="J9" s="29">
        <f t="shared" si="0"/>
        <v>1.02</v>
      </c>
    </row>
    <row r="10" spans="1:10" ht="24.75" customHeight="1">
      <c r="A10" s="37" t="s">
        <v>93</v>
      </c>
      <c r="B10" s="30" t="s">
        <v>99</v>
      </c>
      <c r="C10" s="30" t="s">
        <v>24</v>
      </c>
      <c r="D10" s="103" t="s">
        <v>37</v>
      </c>
      <c r="E10" s="182" t="s">
        <v>55</v>
      </c>
      <c r="F10" s="183"/>
      <c r="G10" s="30" t="s">
        <v>31</v>
      </c>
      <c r="H10" s="31">
        <v>1</v>
      </c>
      <c r="I10" s="32">
        <v>55.96</v>
      </c>
      <c r="J10" s="29">
        <f>TRUNC(H10*I10,2)</f>
        <v>55.96</v>
      </c>
    </row>
    <row r="11" spans="1:10">
      <c r="A11" s="184" t="s">
        <v>100</v>
      </c>
      <c r="B11" s="185"/>
      <c r="C11" s="185"/>
      <c r="D11" s="185"/>
      <c r="E11" s="185"/>
      <c r="F11" s="185"/>
      <c r="G11" s="185"/>
      <c r="H11" s="185"/>
      <c r="I11" s="186"/>
      <c r="J11" s="15">
        <f>SUM(J4:J10)</f>
        <v>136.5</v>
      </c>
    </row>
    <row r="14" spans="1:10" s="7" customFormat="1">
      <c r="A14" s="197" t="s">
        <v>111</v>
      </c>
      <c r="B14" s="198"/>
      <c r="C14" s="198"/>
      <c r="D14" s="198"/>
      <c r="E14" s="198"/>
      <c r="F14" s="198"/>
      <c r="G14" s="198"/>
      <c r="H14" s="198"/>
      <c r="I14" s="198"/>
      <c r="J14" s="198"/>
    </row>
    <row r="15" spans="1:10">
      <c r="A15" s="19"/>
      <c r="B15" s="20" t="s">
        <v>28</v>
      </c>
      <c r="C15" s="19" t="s">
        <v>14</v>
      </c>
      <c r="D15" s="19" t="s">
        <v>25</v>
      </c>
      <c r="E15" s="202" t="s">
        <v>32</v>
      </c>
      <c r="F15" s="202"/>
      <c r="G15" s="21" t="s">
        <v>21</v>
      </c>
      <c r="H15" s="20" t="s">
        <v>36</v>
      </c>
      <c r="I15" s="20" t="s">
        <v>57</v>
      </c>
      <c r="J15" s="20" t="s">
        <v>33</v>
      </c>
    </row>
    <row r="16" spans="1:10" ht="24">
      <c r="A16" s="22"/>
      <c r="B16" s="23"/>
      <c r="C16" s="22"/>
      <c r="D16" s="25" t="s">
        <v>270</v>
      </c>
      <c r="E16" s="203"/>
      <c r="F16" s="203"/>
      <c r="G16" s="33" t="s">
        <v>31</v>
      </c>
      <c r="H16" s="33">
        <v>1</v>
      </c>
      <c r="I16" s="104">
        <f>J21</f>
        <v>19.12</v>
      </c>
      <c r="J16" s="104"/>
    </row>
    <row r="17" spans="1:10">
      <c r="A17" s="42" t="s">
        <v>83</v>
      </c>
      <c r="B17" s="34" t="s">
        <v>101</v>
      </c>
      <c r="C17" s="34" t="s">
        <v>24</v>
      </c>
      <c r="D17" s="24" t="s">
        <v>102</v>
      </c>
      <c r="E17" s="199" t="s">
        <v>23</v>
      </c>
      <c r="F17" s="199"/>
      <c r="G17" s="34" t="s">
        <v>86</v>
      </c>
      <c r="H17" s="34" t="s">
        <v>109</v>
      </c>
      <c r="I17" s="34">
        <v>14.07</v>
      </c>
      <c r="J17" s="35">
        <f>TRUNC(H17*I17,2)</f>
        <v>2.04</v>
      </c>
    </row>
    <row r="18" spans="1:10">
      <c r="A18" s="42" t="s">
        <v>83</v>
      </c>
      <c r="B18" s="34" t="s">
        <v>103</v>
      </c>
      <c r="C18" s="34" t="s">
        <v>24</v>
      </c>
      <c r="D18" s="24" t="s">
        <v>104</v>
      </c>
      <c r="E18" s="199" t="s">
        <v>23</v>
      </c>
      <c r="F18" s="199"/>
      <c r="G18" s="34" t="s">
        <v>86</v>
      </c>
      <c r="H18" s="34" t="s">
        <v>109</v>
      </c>
      <c r="I18" s="34">
        <v>18.100000000000001</v>
      </c>
      <c r="J18" s="35">
        <f t="shared" ref="J18:J20" si="1">TRUNC(H18*I18,2)</f>
        <v>2.62</v>
      </c>
    </row>
    <row r="19" spans="1:10" ht="24">
      <c r="A19" s="42" t="s">
        <v>83</v>
      </c>
      <c r="B19" s="34" t="s">
        <v>107</v>
      </c>
      <c r="C19" s="34" t="s">
        <v>24</v>
      </c>
      <c r="D19" s="24" t="s">
        <v>108</v>
      </c>
      <c r="E19" s="199" t="s">
        <v>23</v>
      </c>
      <c r="F19" s="199"/>
      <c r="G19" s="34" t="s">
        <v>20</v>
      </c>
      <c r="H19" s="34" t="s">
        <v>110</v>
      </c>
      <c r="I19" s="34">
        <v>417.66</v>
      </c>
      <c r="J19" s="35">
        <f t="shared" si="1"/>
        <v>0.37</v>
      </c>
    </row>
    <row r="20" spans="1:10" ht="24">
      <c r="A20" s="42" t="s">
        <v>93</v>
      </c>
      <c r="B20" s="34">
        <v>39810</v>
      </c>
      <c r="C20" s="34" t="s">
        <v>24</v>
      </c>
      <c r="D20" s="24" t="s">
        <v>112</v>
      </c>
      <c r="E20" s="200" t="s">
        <v>55</v>
      </c>
      <c r="F20" s="201"/>
      <c r="G20" s="34" t="s">
        <v>31</v>
      </c>
      <c r="H20" s="34" t="s">
        <v>105</v>
      </c>
      <c r="I20" s="34">
        <v>14.09</v>
      </c>
      <c r="J20" s="35">
        <f t="shared" si="1"/>
        <v>14.09</v>
      </c>
    </row>
    <row r="21" spans="1:10" s="7" customFormat="1">
      <c r="A21" s="194" t="s">
        <v>100</v>
      </c>
      <c r="B21" s="195"/>
      <c r="C21" s="195"/>
      <c r="D21" s="195"/>
      <c r="E21" s="195"/>
      <c r="F21" s="195"/>
      <c r="G21" s="195"/>
      <c r="H21" s="195"/>
      <c r="I21" s="196"/>
      <c r="J21" s="16">
        <f>SUM(J17:J20)</f>
        <v>19.12</v>
      </c>
    </row>
  </sheetData>
  <mergeCells count="19">
    <mergeCell ref="A21:I21"/>
    <mergeCell ref="A14:J14"/>
    <mergeCell ref="E18:F18"/>
    <mergeCell ref="E19:F19"/>
    <mergeCell ref="E20:F20"/>
    <mergeCell ref="E15:F15"/>
    <mergeCell ref="E16:F16"/>
    <mergeCell ref="E17:F17"/>
    <mergeCell ref="E6:F6"/>
    <mergeCell ref="A1:J1"/>
    <mergeCell ref="E2:F2"/>
    <mergeCell ref="E3:F3"/>
    <mergeCell ref="E4:F4"/>
    <mergeCell ref="E5:F5"/>
    <mergeCell ref="E7:F7"/>
    <mergeCell ref="E8:F8"/>
    <mergeCell ref="E9:F9"/>
    <mergeCell ref="E10:F10"/>
    <mergeCell ref="A11:I11"/>
  </mergeCells>
  <pageMargins left="0.9055118110236221" right="0.51181102362204722" top="1.1811023622047245" bottom="0.78740157480314965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7"/>
  <sheetViews>
    <sheetView tabSelected="1" view="pageBreakPreview" zoomScale="60" zoomScaleNormal="100" workbookViewId="0">
      <selection activeCell="F41" sqref="F41"/>
    </sheetView>
  </sheetViews>
  <sheetFormatPr defaultRowHeight="15"/>
  <cols>
    <col min="1" max="1" width="38.42578125" style="48" customWidth="1"/>
    <col min="2" max="2" width="33" style="48" customWidth="1"/>
    <col min="3" max="3" width="29.85546875" style="48" customWidth="1"/>
  </cols>
  <sheetData>
    <row r="1" spans="1:3" ht="20.25">
      <c r="A1" s="205" t="s">
        <v>196</v>
      </c>
      <c r="B1" s="205"/>
      <c r="C1" s="205"/>
    </row>
    <row r="2" spans="1:3" ht="15.75">
      <c r="A2" s="206" t="s">
        <v>197</v>
      </c>
      <c r="B2" s="207"/>
      <c r="C2" s="207"/>
    </row>
    <row r="3" spans="1:3" ht="15.75">
      <c r="A3" s="89" t="s">
        <v>198</v>
      </c>
      <c r="B3" s="89" t="s">
        <v>199</v>
      </c>
      <c r="C3" s="89"/>
    </row>
    <row r="4" spans="1:3" ht="15.75">
      <c r="A4" s="89" t="s">
        <v>200</v>
      </c>
      <c r="B4" s="204"/>
      <c r="C4" s="204"/>
    </row>
    <row r="5" spans="1:3" ht="15.75">
      <c r="A5" s="90" t="s">
        <v>201</v>
      </c>
      <c r="B5" s="204"/>
      <c r="C5" s="204"/>
    </row>
    <row r="6" spans="1:3" ht="15.75">
      <c r="A6" s="89" t="s">
        <v>202</v>
      </c>
      <c r="B6" s="204">
        <v>394</v>
      </c>
      <c r="C6" s="204"/>
    </row>
    <row r="7" spans="1:3" ht="15.75">
      <c r="A7" s="89" t="s">
        <v>203</v>
      </c>
      <c r="B7" s="204">
        <v>0.6</v>
      </c>
      <c r="C7" s="204"/>
    </row>
    <row r="8" spans="1:3" ht="15.75">
      <c r="A8" s="89" t="s">
        <v>204</v>
      </c>
      <c r="B8" s="204">
        <v>0.8</v>
      </c>
      <c r="C8" s="204"/>
    </row>
    <row r="9" spans="1:3" ht="15.75">
      <c r="A9" s="89" t="s">
        <v>205</v>
      </c>
      <c r="B9" s="204" t="s">
        <v>206</v>
      </c>
      <c r="C9" s="204"/>
    </row>
    <row r="10" spans="1:3" ht="15.75">
      <c r="A10" s="211" t="s">
        <v>207</v>
      </c>
      <c r="B10" s="211"/>
      <c r="C10" s="211"/>
    </row>
    <row r="11" spans="1:3" ht="15.75">
      <c r="A11" s="91" t="s">
        <v>208</v>
      </c>
      <c r="B11" s="204">
        <f>B6*B7*B8</f>
        <v>189.12</v>
      </c>
      <c r="C11" s="204"/>
    </row>
    <row r="12" spans="1:3" ht="15.75">
      <c r="A12" s="204"/>
      <c r="B12" s="204"/>
      <c r="C12" s="204"/>
    </row>
    <row r="13" spans="1:3" ht="15.75">
      <c r="A13" s="212" t="s">
        <v>209</v>
      </c>
      <c r="B13" s="212"/>
      <c r="C13" s="212"/>
    </row>
    <row r="14" spans="1:3" ht="15.75">
      <c r="A14" s="92" t="s">
        <v>210</v>
      </c>
      <c r="B14" s="212" t="s">
        <v>211</v>
      </c>
      <c r="C14" s="212"/>
    </row>
    <row r="15" spans="1:3" ht="15.75">
      <c r="A15" s="92" t="s">
        <v>212</v>
      </c>
      <c r="B15" s="213">
        <f>B11-B38</f>
        <v>186.5574</v>
      </c>
      <c r="C15" s="213"/>
    </row>
    <row r="16" spans="1:3" ht="15.75">
      <c r="A16" s="204"/>
      <c r="B16" s="204"/>
      <c r="C16" s="204"/>
    </row>
    <row r="17" spans="1:3" ht="15.75">
      <c r="A17" s="208" t="s">
        <v>213</v>
      </c>
      <c r="B17" s="209"/>
      <c r="C17" s="210"/>
    </row>
    <row r="18" spans="1:3" ht="15.75">
      <c r="A18" s="208" t="s">
        <v>214</v>
      </c>
      <c r="B18" s="209"/>
      <c r="C18" s="210"/>
    </row>
    <row r="19" spans="1:3" ht="15.75">
      <c r="A19" s="208"/>
      <c r="B19" s="209"/>
      <c r="C19" s="210"/>
    </row>
    <row r="20" spans="1:3" ht="15.75">
      <c r="A20" s="208" t="s">
        <v>72</v>
      </c>
      <c r="B20" s="209"/>
      <c r="C20" s="210"/>
    </row>
    <row r="21" spans="1:3" ht="15.75">
      <c r="A21" s="208" t="s">
        <v>215</v>
      </c>
      <c r="B21" s="209"/>
      <c r="C21" s="210"/>
    </row>
    <row r="22" spans="1:3" ht="15.75">
      <c r="A22" s="208" t="s">
        <v>216</v>
      </c>
      <c r="B22" s="209"/>
      <c r="C22" s="210"/>
    </row>
    <row r="23" spans="1:3" ht="15.75">
      <c r="A23" s="89"/>
      <c r="B23" s="89"/>
      <c r="C23" s="89"/>
    </row>
    <row r="24" spans="1:3" ht="15.75">
      <c r="A24" s="89" t="s">
        <v>217</v>
      </c>
      <c r="B24" s="89">
        <v>2E-3</v>
      </c>
      <c r="C24" s="89" t="s">
        <v>199</v>
      </c>
    </row>
    <row r="25" spans="1:3" ht="15.75">
      <c r="A25" s="89" t="s">
        <v>218</v>
      </c>
      <c r="B25" s="89">
        <v>2.3999999999999998E-3</v>
      </c>
      <c r="C25" s="89" t="s">
        <v>199</v>
      </c>
    </row>
    <row r="26" spans="1:3" ht="15.75">
      <c r="A26" s="89" t="s">
        <v>219</v>
      </c>
      <c r="B26" s="89">
        <v>3.0000000000000001E-3</v>
      </c>
      <c r="C26" s="89" t="s">
        <v>199</v>
      </c>
    </row>
    <row r="27" spans="1:3" ht="15.75">
      <c r="A27" s="89" t="s">
        <v>220</v>
      </c>
      <c r="B27" s="89">
        <v>4.4000000000000003E-3</v>
      </c>
      <c r="C27" s="89" t="s">
        <v>199</v>
      </c>
    </row>
    <row r="28" spans="1:3" ht="15.75">
      <c r="A28" s="93"/>
      <c r="B28" s="93"/>
      <c r="C28" s="93"/>
    </row>
    <row r="29" spans="1:3" ht="15.75">
      <c r="A29" s="89" t="s">
        <v>221</v>
      </c>
      <c r="B29" s="89">
        <v>358</v>
      </c>
      <c r="C29" s="89" t="s">
        <v>168</v>
      </c>
    </row>
    <row r="30" spans="1:3" ht="15.75">
      <c r="A30" s="89" t="s">
        <v>222</v>
      </c>
      <c r="B30" s="89">
        <v>0</v>
      </c>
      <c r="C30" s="89" t="s">
        <v>168</v>
      </c>
    </row>
    <row r="31" spans="1:3" ht="15.75">
      <c r="A31" s="89" t="s">
        <v>223</v>
      </c>
      <c r="B31" s="89">
        <v>23</v>
      </c>
      <c r="C31" s="89" t="s">
        <v>168</v>
      </c>
    </row>
    <row r="32" spans="1:3" ht="15.75">
      <c r="A32" s="89" t="s">
        <v>224</v>
      </c>
      <c r="B32" s="89">
        <v>404</v>
      </c>
      <c r="C32" s="89" t="s">
        <v>168</v>
      </c>
    </row>
    <row r="33" spans="1:3" ht="15.75">
      <c r="A33" s="93"/>
      <c r="B33" s="93"/>
      <c r="C33" s="93"/>
    </row>
    <row r="34" spans="1:3" ht="15.75">
      <c r="A34" s="89" t="s">
        <v>225</v>
      </c>
      <c r="B34" s="208">
        <f>B29*B24</f>
        <v>0.71599999999999997</v>
      </c>
      <c r="C34" s="210"/>
    </row>
    <row r="35" spans="1:3" ht="15.75">
      <c r="A35" s="89"/>
      <c r="B35" s="208">
        <f>B30*B25</f>
        <v>0</v>
      </c>
      <c r="C35" s="210"/>
    </row>
    <row r="36" spans="1:3" ht="15.75">
      <c r="A36" s="89"/>
      <c r="B36" s="208">
        <f>B31*B26</f>
        <v>6.9000000000000006E-2</v>
      </c>
      <c r="C36" s="210"/>
    </row>
    <row r="37" spans="1:3" ht="16.5" thickBot="1">
      <c r="A37" s="94"/>
      <c r="B37" s="214">
        <f>B27*B32</f>
        <v>1.7776000000000001</v>
      </c>
      <c r="C37" s="214"/>
    </row>
    <row r="38" spans="1:3" ht="16.5" thickBot="1">
      <c r="A38" s="95" t="s">
        <v>183</v>
      </c>
      <c r="B38" s="215">
        <f>SUM(B34:B37)</f>
        <v>2.5625999999999998</v>
      </c>
      <c r="C38" s="216"/>
    </row>
    <row r="40" spans="1:3" ht="20.25">
      <c r="A40" s="205" t="s">
        <v>196</v>
      </c>
      <c r="B40" s="205"/>
      <c r="C40" s="205"/>
    </row>
    <row r="41" spans="1:3" ht="15.75">
      <c r="A41" s="206" t="s">
        <v>226</v>
      </c>
      <c r="B41" s="207"/>
      <c r="C41" s="207"/>
    </row>
    <row r="42" spans="1:3" ht="15.75">
      <c r="A42" s="89" t="s">
        <v>227</v>
      </c>
      <c r="B42" s="208">
        <v>139</v>
      </c>
      <c r="C42" s="210"/>
    </row>
    <row r="43" spans="1:3" ht="15.75">
      <c r="A43" s="89" t="s">
        <v>228</v>
      </c>
      <c r="B43" s="204">
        <v>0.6</v>
      </c>
      <c r="C43" s="204"/>
    </row>
    <row r="44" spans="1:3" ht="15.75">
      <c r="A44" s="89"/>
      <c r="B44" s="204" t="s">
        <v>229</v>
      </c>
      <c r="C44" s="204"/>
    </row>
    <row r="45" spans="1:3" ht="15.75">
      <c r="A45" s="211" t="s">
        <v>207</v>
      </c>
      <c r="B45" s="211"/>
      <c r="C45" s="211"/>
    </row>
    <row r="46" spans="1:3" ht="15.75">
      <c r="A46" s="91" t="s">
        <v>230</v>
      </c>
      <c r="B46" s="96">
        <f>B42*B43</f>
        <v>83.399999999999991</v>
      </c>
      <c r="C46" s="97" t="s">
        <v>231</v>
      </c>
    </row>
    <row r="47" spans="1:3" ht="15.75">
      <c r="A47" s="204"/>
      <c r="B47" s="204"/>
      <c r="C47" s="204"/>
    </row>
  </sheetData>
  <mergeCells count="33">
    <mergeCell ref="A45:C45"/>
    <mergeCell ref="A47:C47"/>
    <mergeCell ref="A40:C40"/>
    <mergeCell ref="A41:C41"/>
    <mergeCell ref="B42:C42"/>
    <mergeCell ref="B43:C43"/>
    <mergeCell ref="B44:C44"/>
    <mergeCell ref="B37:C37"/>
    <mergeCell ref="B38:C38"/>
    <mergeCell ref="A20:C20"/>
    <mergeCell ref="A21:C21"/>
    <mergeCell ref="A22:C22"/>
    <mergeCell ref="B34:C34"/>
    <mergeCell ref="B35:C35"/>
    <mergeCell ref="B36:C36"/>
    <mergeCell ref="A19:C19"/>
    <mergeCell ref="B8:C8"/>
    <mergeCell ref="B9:C9"/>
    <mergeCell ref="A10:C10"/>
    <mergeCell ref="B11:C11"/>
    <mergeCell ref="A12:C12"/>
    <mergeCell ref="A13:C13"/>
    <mergeCell ref="B14:C14"/>
    <mergeCell ref="B15:C15"/>
    <mergeCell ref="A16:C16"/>
    <mergeCell ref="A17:C17"/>
    <mergeCell ref="A18:C18"/>
    <mergeCell ref="B7:C7"/>
    <mergeCell ref="A1:C1"/>
    <mergeCell ref="A2:C2"/>
    <mergeCell ref="B4:C4"/>
    <mergeCell ref="B5:C5"/>
    <mergeCell ref="B6:C6"/>
  </mergeCells>
  <pageMargins left="0.9055118110236221" right="0.51181102362204722" top="1.1811023622047245" bottom="0.78740157480314965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</vt:lpstr>
      <vt:lpstr>CRONOGRAMA</vt:lpstr>
      <vt:lpstr>BDI</vt:lpstr>
      <vt:lpstr>COMPOSIÇÃO</vt:lpstr>
      <vt:lpstr>CALCULO</vt:lpstr>
      <vt:lpstr>BDI!Area_de_impressao</vt:lpstr>
      <vt:lpstr>CALCULO!Area_de_impressao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</dc:creator>
  <cp:lastModifiedBy>Mirna</cp:lastModifiedBy>
  <cp:lastPrinted>2018-09-27T01:04:32Z</cp:lastPrinted>
  <dcterms:created xsi:type="dcterms:W3CDTF">2018-05-31T10:08:22Z</dcterms:created>
  <dcterms:modified xsi:type="dcterms:W3CDTF">2018-10-01T13:13:50Z</dcterms:modified>
</cp:coreProperties>
</file>